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ia dei gruppi\"/>
    </mc:Choice>
  </mc:AlternateContent>
  <xr:revisionPtr revIDLastSave="0" documentId="13_ncr:1_{8835FB98-515B-4C1C-A987-E6BE198F7002}" xr6:coauthVersionLast="36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8 ias" sheetId="26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  <sheet name="16" sheetId="16" r:id="rId17"/>
    <sheet name="17" sheetId="17" r:id="rId18"/>
    <sheet name="18" sheetId="18" r:id="rId19"/>
    <sheet name="19" sheetId="19" r:id="rId20"/>
    <sheet name="20" sheetId="20" r:id="rId21"/>
    <sheet name="21" sheetId="21" r:id="rId22"/>
    <sheet name="22" sheetId="22" r:id="rId23"/>
    <sheet name="23" sheetId="23" r:id="rId24"/>
    <sheet name="24" sheetId="24" r:id="rId25"/>
    <sheet name="25" sheetId="25" r:id="rId26"/>
  </sheets>
  <definedNames>
    <definedName name="_xlnm.Print_Area" localSheetId="0">'1'!$A$1:$K$26</definedName>
  </definedNames>
  <calcPr calcId="191029"/>
</workbook>
</file>

<file path=xl/calcChain.xml><?xml version="1.0" encoding="utf-8"?>
<calcChain xmlns="http://schemas.openxmlformats.org/spreadsheetml/2006/main">
  <c r="J27" i="8" l="1"/>
  <c r="H27" i="8"/>
  <c r="H25" i="8"/>
  <c r="H9" i="8"/>
  <c r="H23" i="8"/>
  <c r="H13" i="8"/>
  <c r="H6" i="8"/>
  <c r="G18" i="8"/>
  <c r="D37" i="8"/>
  <c r="D38" i="8" s="1"/>
  <c r="D36" i="8"/>
  <c r="F17" i="8"/>
  <c r="F26" i="8"/>
  <c r="I27" i="8"/>
  <c r="C27" i="8"/>
  <c r="I9" i="8"/>
  <c r="I18" i="8"/>
  <c r="I26" i="8"/>
  <c r="H26" i="8"/>
  <c r="H17" i="8" s="1"/>
  <c r="H18" i="8" s="1"/>
  <c r="F14" i="8"/>
  <c r="F18" i="8" s="1"/>
  <c r="F16" i="8"/>
  <c r="F15" i="8"/>
  <c r="E21" i="8"/>
  <c r="C36" i="8"/>
  <c r="C37" i="8" s="1"/>
  <c r="B37" i="8"/>
  <c r="B38" i="8" s="1"/>
  <c r="C33" i="8"/>
  <c r="C34" i="8" s="1"/>
  <c r="C28" i="23"/>
  <c r="F9" i="23"/>
  <c r="F18" i="23"/>
  <c r="F27" i="23"/>
  <c r="F12" i="23"/>
  <c r="F7" i="23"/>
  <c r="F6" i="23"/>
  <c r="E18" i="23"/>
  <c r="E9" i="23"/>
  <c r="E13" i="23"/>
  <c r="E15" i="23"/>
  <c r="E14" i="23"/>
  <c r="E8" i="23"/>
  <c r="C38" i="23"/>
  <c r="C39" i="23" s="1"/>
  <c r="C34" i="23"/>
  <c r="C35" i="23" s="1"/>
  <c r="C41" i="23" s="1"/>
  <c r="I11" i="21"/>
  <c r="I4" i="21"/>
  <c r="K28" i="19"/>
  <c r="J28" i="19"/>
  <c r="I28" i="19"/>
  <c r="H28" i="19"/>
  <c r="G28" i="19"/>
  <c r="F28" i="19"/>
  <c r="E28" i="19"/>
  <c r="D28" i="19"/>
  <c r="C28" i="19"/>
  <c r="B28" i="19"/>
  <c r="L9" i="19"/>
  <c r="L18" i="19"/>
  <c r="L26" i="19"/>
  <c r="L28" i="19" s="1"/>
  <c r="L25" i="19"/>
  <c r="L24" i="19"/>
  <c r="L23" i="19"/>
  <c r="L22" i="19"/>
  <c r="L21" i="19"/>
  <c r="L20" i="19"/>
  <c r="L8" i="19"/>
  <c r="L7" i="19"/>
  <c r="L6" i="19"/>
  <c r="L5" i="19"/>
  <c r="L4" i="19"/>
  <c r="L17" i="19"/>
  <c r="L16" i="19"/>
  <c r="L15" i="19"/>
  <c r="L14" i="19"/>
  <c r="L12" i="19"/>
  <c r="L11" i="19"/>
  <c r="L13" i="19"/>
  <c r="B40" i="19"/>
  <c r="B39" i="19"/>
  <c r="B38" i="19"/>
  <c r="C38" i="19"/>
  <c r="D38" i="19"/>
  <c r="D35" i="19"/>
  <c r="D34" i="19"/>
  <c r="D33" i="19"/>
  <c r="L27" i="19"/>
  <c r="G27" i="19"/>
  <c r="C27" i="19"/>
  <c r="J18" i="19"/>
  <c r="J9" i="19"/>
  <c r="J26" i="19"/>
  <c r="H9" i="19"/>
  <c r="H18" i="19"/>
  <c r="H16" i="19"/>
  <c r="H13" i="19"/>
  <c r="H12" i="19"/>
  <c r="H6" i="19"/>
  <c r="G18" i="19"/>
  <c r="G9" i="19"/>
  <c r="G17" i="19"/>
  <c r="G26" i="19"/>
  <c r="G12" i="19"/>
  <c r="G6" i="19"/>
  <c r="F18" i="19"/>
  <c r="F9" i="19"/>
  <c r="D62" i="19"/>
  <c r="D61" i="19"/>
  <c r="D60" i="19"/>
  <c r="E16" i="19"/>
  <c r="E18" i="19"/>
  <c r="E9" i="19"/>
  <c r="E13" i="19"/>
  <c r="E15" i="19"/>
  <c r="E14" i="19"/>
  <c r="C64" i="19"/>
  <c r="C62" i="19"/>
  <c r="B61" i="19"/>
  <c r="C61" i="19"/>
  <c r="C58" i="19"/>
  <c r="C57" i="19"/>
  <c r="C38" i="8" l="1"/>
  <c r="C40" i="8" s="1"/>
  <c r="C41" i="8" s="1"/>
  <c r="L51" i="19"/>
  <c r="M58" i="10"/>
  <c r="M57" i="10"/>
  <c r="K58" i="10"/>
  <c r="J58" i="10"/>
  <c r="G58" i="10"/>
  <c r="C58" i="10"/>
  <c r="K40" i="10"/>
  <c r="K49" i="10"/>
  <c r="K57" i="10"/>
  <c r="J49" i="10"/>
  <c r="J40" i="10"/>
  <c r="J57" i="10"/>
  <c r="H40" i="10"/>
  <c r="H49" i="10"/>
  <c r="H47" i="10"/>
  <c r="H44" i="10"/>
  <c r="H43" i="10"/>
  <c r="H37" i="10"/>
  <c r="H36" i="10"/>
  <c r="G57" i="10"/>
  <c r="G43" i="10"/>
  <c r="G49" i="10" s="1"/>
  <c r="G40" i="10"/>
  <c r="G37" i="10"/>
  <c r="G36" i="10"/>
  <c r="E47" i="10"/>
  <c r="F44" i="10"/>
  <c r="F43" i="10"/>
  <c r="F49" i="10" s="1"/>
  <c r="E43" i="10"/>
  <c r="F40" i="10"/>
  <c r="E40" i="10"/>
  <c r="G7" i="10"/>
  <c r="G6" i="10"/>
  <c r="G10" i="10" s="1"/>
  <c r="F10" i="10"/>
  <c r="F14" i="10"/>
  <c r="F13" i="10"/>
  <c r="D70" i="10"/>
  <c r="D71" i="10" s="1"/>
  <c r="B70" i="10"/>
  <c r="B68" i="10"/>
  <c r="D68" i="10" s="1"/>
  <c r="D69" i="10" s="1"/>
  <c r="E10" i="10"/>
  <c r="E13" i="10"/>
  <c r="E14" i="10"/>
  <c r="E16" i="10"/>
  <c r="E15" i="10"/>
  <c r="C65" i="10"/>
  <c r="C66" i="10" s="1"/>
  <c r="C26" i="4"/>
  <c r="G16" i="4"/>
  <c r="G9" i="4"/>
  <c r="F9" i="4"/>
  <c r="G12" i="4"/>
  <c r="G18" i="4" s="1"/>
  <c r="F12" i="4"/>
  <c r="E16" i="4"/>
  <c r="E9" i="4"/>
  <c r="E13" i="4"/>
  <c r="E15" i="4"/>
  <c r="E14" i="4"/>
  <c r="C33" i="4"/>
  <c r="C34" i="4" s="1"/>
  <c r="C36" i="4" s="1"/>
  <c r="J17" i="22"/>
  <c r="J18" i="22" s="1"/>
  <c r="J27" i="22"/>
  <c r="L27" i="22" s="1"/>
  <c r="L36" i="22" s="1"/>
  <c r="I36" i="22"/>
  <c r="H36" i="22"/>
  <c r="C36" i="22"/>
  <c r="L28" i="22"/>
  <c r="I28" i="22"/>
  <c r="H28" i="22"/>
  <c r="C28" i="22"/>
  <c r="J9" i="22"/>
  <c r="I27" i="22"/>
  <c r="H9" i="22"/>
  <c r="H27" i="22"/>
  <c r="H25" i="22"/>
  <c r="G18" i="22"/>
  <c r="G9" i="22"/>
  <c r="G27" i="22"/>
  <c r="G12" i="22"/>
  <c r="G7" i="22"/>
  <c r="G6" i="22"/>
  <c r="F18" i="22"/>
  <c r="F9" i="22"/>
  <c r="F13" i="22"/>
  <c r="F15" i="22"/>
  <c r="F14" i="22"/>
  <c r="C44" i="22"/>
  <c r="C45" i="22" s="1"/>
  <c r="C41" i="22"/>
  <c r="C42" i="22" s="1"/>
  <c r="J29" i="20"/>
  <c r="I29" i="20"/>
  <c r="G29" i="20"/>
  <c r="C29" i="20"/>
  <c r="L29" i="20"/>
  <c r="J28" i="20"/>
  <c r="I28" i="20"/>
  <c r="G28" i="20"/>
  <c r="C28" i="20"/>
  <c r="J18" i="20"/>
  <c r="J9" i="20"/>
  <c r="J27" i="20"/>
  <c r="I18" i="20"/>
  <c r="I9" i="20"/>
  <c r="H18" i="20"/>
  <c r="H9" i="20"/>
  <c r="H16" i="20"/>
  <c r="H13" i="20"/>
  <c r="H12" i="20"/>
  <c r="H6" i="20"/>
  <c r="G18" i="20"/>
  <c r="G9" i="20"/>
  <c r="D39" i="20"/>
  <c r="D38" i="20"/>
  <c r="D37" i="20"/>
  <c r="E16" i="20"/>
  <c r="E18" i="20" s="1"/>
  <c r="E9" i="20"/>
  <c r="E13" i="20"/>
  <c r="E15" i="20"/>
  <c r="E14" i="20"/>
  <c r="E8" i="20"/>
  <c r="B38" i="20"/>
  <c r="B39" i="20" s="1"/>
  <c r="C37" i="20"/>
  <c r="C38" i="20" s="1"/>
  <c r="C39" i="20" s="1"/>
  <c r="C35" i="20"/>
  <c r="C36" i="20" s="1"/>
  <c r="C40" i="20" s="1"/>
  <c r="G27" i="18"/>
  <c r="J26" i="18"/>
  <c r="H13" i="18"/>
  <c r="H16" i="18"/>
  <c r="H12" i="18"/>
  <c r="G9" i="18"/>
  <c r="G26" i="18"/>
  <c r="G17" i="18" s="1"/>
  <c r="G18" i="18" s="1"/>
  <c r="H6" i="18"/>
  <c r="F18" i="18"/>
  <c r="F9" i="18"/>
  <c r="E16" i="18"/>
  <c r="E13" i="18"/>
  <c r="E15" i="18"/>
  <c r="E14" i="18"/>
  <c r="E8" i="18"/>
  <c r="E9" i="18" s="1"/>
  <c r="D35" i="18"/>
  <c r="D36" i="18" s="1"/>
  <c r="B36" i="18"/>
  <c r="C35" i="18"/>
  <c r="C36" i="18" s="1"/>
  <c r="C33" i="18"/>
  <c r="C34" i="18" s="1"/>
  <c r="G13" i="17"/>
  <c r="G16" i="17"/>
  <c r="L16" i="17"/>
  <c r="I27" i="17"/>
  <c r="I17" i="17" s="1"/>
  <c r="G6" i="17"/>
  <c r="G12" i="17" s="1"/>
  <c r="F18" i="17"/>
  <c r="F9" i="17"/>
  <c r="E9" i="17"/>
  <c r="E13" i="17"/>
  <c r="E15" i="17"/>
  <c r="E18" i="17" s="1"/>
  <c r="E14" i="17"/>
  <c r="C39" i="17"/>
  <c r="B39" i="17" s="1"/>
  <c r="C34" i="17"/>
  <c r="C35" i="17" s="1"/>
  <c r="C37" i="17" s="1"/>
  <c r="B41" i="16"/>
  <c r="C37" i="16"/>
  <c r="F19" i="10" l="1"/>
  <c r="E19" i="10"/>
  <c r="G13" i="10"/>
  <c r="G19" i="10" s="1"/>
  <c r="C46" i="22"/>
  <c r="D39" i="17"/>
  <c r="B40" i="17"/>
  <c r="B41" i="17" s="1"/>
  <c r="H6" i="17"/>
  <c r="E18" i="18"/>
  <c r="C40" i="17"/>
  <c r="C41" i="17" s="1"/>
  <c r="L26" i="5"/>
  <c r="L24" i="5"/>
  <c r="L14" i="5"/>
  <c r="J27" i="5"/>
  <c r="J17" i="5" s="1"/>
  <c r="J18" i="5" s="1"/>
  <c r="I27" i="5"/>
  <c r="I17" i="5" s="1"/>
  <c r="I18" i="5" s="1"/>
  <c r="H9" i="5"/>
  <c r="H27" i="5"/>
  <c r="H17" i="5" s="1"/>
  <c r="G18" i="5"/>
  <c r="G9" i="5"/>
  <c r="F27" i="5"/>
  <c r="F12" i="5"/>
  <c r="F18" i="5" s="1"/>
  <c r="F7" i="5"/>
  <c r="L7" i="5" s="1"/>
  <c r="F6" i="5"/>
  <c r="F9" i="5" s="1"/>
  <c r="E18" i="5"/>
  <c r="E9" i="5"/>
  <c r="E13" i="5"/>
  <c r="L13" i="5" s="1"/>
  <c r="C40" i="5"/>
  <c r="A40" i="5"/>
  <c r="C38" i="5"/>
  <c r="C39" i="5" s="1"/>
  <c r="C33" i="5"/>
  <c r="C34" i="5" s="1"/>
  <c r="H29" i="26"/>
  <c r="H18" i="26"/>
  <c r="H13" i="26"/>
  <c r="H19" i="26" s="1"/>
  <c r="H6" i="26"/>
  <c r="F28" i="26"/>
  <c r="B41" i="26"/>
  <c r="B42" i="26" s="1"/>
  <c r="C42" i="26" s="1"/>
  <c r="C40" i="26"/>
  <c r="D40" i="26" s="1"/>
  <c r="C35" i="26"/>
  <c r="C36" i="26" s="1"/>
  <c r="I28" i="26"/>
  <c r="I29" i="26" s="1"/>
  <c r="H28" i="26"/>
  <c r="C28" i="26"/>
  <c r="C29" i="26" s="1"/>
  <c r="J29" i="26" s="1"/>
  <c r="B28" i="26"/>
  <c r="B26" i="26" s="1"/>
  <c r="J27" i="26"/>
  <c r="D25" i="26"/>
  <c r="J25" i="26" s="1"/>
  <c r="C23" i="26"/>
  <c r="B23" i="26"/>
  <c r="D22" i="26"/>
  <c r="J22" i="26" s="1"/>
  <c r="D21" i="26"/>
  <c r="J21" i="26" s="1"/>
  <c r="I19" i="26"/>
  <c r="D18" i="26"/>
  <c r="F17" i="26"/>
  <c r="D17" i="26"/>
  <c r="J17" i="26" s="1"/>
  <c r="F16" i="26"/>
  <c r="D16" i="26"/>
  <c r="J16" i="26" s="1"/>
  <c r="J15" i="26"/>
  <c r="J14" i="26"/>
  <c r="F14" i="26"/>
  <c r="D13" i="26"/>
  <c r="J12" i="26"/>
  <c r="I9" i="26"/>
  <c r="F9" i="26"/>
  <c r="C9" i="26"/>
  <c r="D9" i="26" s="1"/>
  <c r="B9" i="26"/>
  <c r="B19" i="26" s="1"/>
  <c r="B11" i="26" s="1"/>
  <c r="D8" i="26"/>
  <c r="J8" i="26" s="1"/>
  <c r="J7" i="26"/>
  <c r="D6" i="26"/>
  <c r="D5" i="26"/>
  <c r="J5" i="26" s="1"/>
  <c r="D4" i="26"/>
  <c r="J4" i="26" s="1"/>
  <c r="J12" i="8"/>
  <c r="J7" i="8"/>
  <c r="J14" i="8"/>
  <c r="K7" i="4"/>
  <c r="G25" i="4"/>
  <c r="F18" i="4"/>
  <c r="K16" i="4"/>
  <c r="E18" i="4"/>
  <c r="G27" i="11"/>
  <c r="K25" i="11"/>
  <c r="K17" i="11"/>
  <c r="K14" i="11"/>
  <c r="K12" i="11"/>
  <c r="K5" i="11"/>
  <c r="K4" i="11"/>
  <c r="I26" i="11"/>
  <c r="I27" i="11" s="1"/>
  <c r="G33" i="11"/>
  <c r="H7" i="11"/>
  <c r="K7" i="11" s="1"/>
  <c r="F9" i="11"/>
  <c r="F18" i="11"/>
  <c r="F26" i="11"/>
  <c r="E9" i="11"/>
  <c r="E13" i="11"/>
  <c r="K13" i="11" s="1"/>
  <c r="C35" i="11"/>
  <c r="C34" i="11"/>
  <c r="C32" i="11"/>
  <c r="C33" i="11" s="1"/>
  <c r="C37" i="11" s="1"/>
  <c r="L26" i="20"/>
  <c r="L13" i="20"/>
  <c r="L7" i="20"/>
  <c r="L5" i="20"/>
  <c r="K27" i="20"/>
  <c r="I27" i="20"/>
  <c r="L16" i="20"/>
  <c r="G27" i="20"/>
  <c r="L27" i="21"/>
  <c r="L21" i="21"/>
  <c r="L14" i="21"/>
  <c r="L13" i="21"/>
  <c r="L7" i="21"/>
  <c r="L6" i="21"/>
  <c r="H13" i="21"/>
  <c r="H16" i="21"/>
  <c r="H6" i="21"/>
  <c r="H9" i="21" s="1"/>
  <c r="G28" i="21"/>
  <c r="G29" i="21" s="1"/>
  <c r="G12" i="21"/>
  <c r="G6" i="21"/>
  <c r="F19" i="21"/>
  <c r="F9" i="21"/>
  <c r="F13" i="21"/>
  <c r="E17" i="21"/>
  <c r="E19" i="21" s="1"/>
  <c r="E9" i="21"/>
  <c r="E13" i="21"/>
  <c r="E16" i="21"/>
  <c r="E15" i="21"/>
  <c r="D38" i="21"/>
  <c r="C38" i="21"/>
  <c r="B38" i="21"/>
  <c r="D37" i="21"/>
  <c r="C37" i="21"/>
  <c r="C35" i="21"/>
  <c r="C36" i="21" s="1"/>
  <c r="C39" i="21" s="1"/>
  <c r="L7" i="17"/>
  <c r="L13" i="17"/>
  <c r="L26" i="17"/>
  <c r="B97" i="17"/>
  <c r="C95" i="17"/>
  <c r="C96" i="17" s="1"/>
  <c r="L16" i="16"/>
  <c r="K26" i="16"/>
  <c r="J9" i="16"/>
  <c r="J18" i="16"/>
  <c r="J26" i="16"/>
  <c r="I9" i="16"/>
  <c r="I18" i="16"/>
  <c r="I25" i="16"/>
  <c r="I26" i="16" s="1"/>
  <c r="H23" i="16"/>
  <c r="H26" i="16" s="1"/>
  <c r="B34" i="16" s="1"/>
  <c r="D34" i="16" s="1"/>
  <c r="H7" i="16"/>
  <c r="L7" i="16" s="1"/>
  <c r="G15" i="16"/>
  <c r="G14" i="16"/>
  <c r="F15" i="16"/>
  <c r="F14" i="16"/>
  <c r="F8" i="16"/>
  <c r="F9" i="16" s="1"/>
  <c r="E18" i="16"/>
  <c r="E9" i="16"/>
  <c r="E26" i="16"/>
  <c r="B33" i="16" s="1"/>
  <c r="D33" i="16" s="1"/>
  <c r="B76" i="16"/>
  <c r="C75" i="16"/>
  <c r="C76" i="16" s="1"/>
  <c r="C77" i="16" s="1"/>
  <c r="H77" i="16"/>
  <c r="E67" i="16"/>
  <c r="F67" i="16" s="1"/>
  <c r="C73" i="16"/>
  <c r="C74" i="16" s="1"/>
  <c r="C65" i="16"/>
  <c r="C66" i="16" s="1"/>
  <c r="C68" i="16" s="1"/>
  <c r="C30" i="25"/>
  <c r="C28" i="25" s="1"/>
  <c r="B30" i="25"/>
  <c r="B28" i="25" s="1"/>
  <c r="C23" i="25"/>
  <c r="B23" i="25"/>
  <c r="C10" i="25"/>
  <c r="C20" i="25" s="1"/>
  <c r="C12" i="25" s="1"/>
  <c r="B9" i="25"/>
  <c r="B10" i="25" s="1"/>
  <c r="B20" i="25" s="1"/>
  <c r="B12" i="25" s="1"/>
  <c r="C28" i="24"/>
  <c r="C26" i="24" s="1"/>
  <c r="B28" i="24"/>
  <c r="D25" i="24"/>
  <c r="B23" i="24"/>
  <c r="D23" i="24" s="1"/>
  <c r="C22" i="24"/>
  <c r="B22" i="24"/>
  <c r="D21" i="24"/>
  <c r="D18" i="24"/>
  <c r="D16" i="24"/>
  <c r="D15" i="24"/>
  <c r="D12" i="24"/>
  <c r="C9" i="24"/>
  <c r="C19" i="24" s="1"/>
  <c r="C11" i="24" s="1"/>
  <c r="B9" i="24"/>
  <c r="D8" i="24"/>
  <c r="D6" i="24"/>
  <c r="D5" i="24"/>
  <c r="D4" i="24"/>
  <c r="C27" i="23"/>
  <c r="B27" i="23"/>
  <c r="B25" i="23" s="1"/>
  <c r="D24" i="23"/>
  <c r="D22" i="23"/>
  <c r="C21" i="23"/>
  <c r="B21" i="23"/>
  <c r="D20" i="23"/>
  <c r="D17" i="23"/>
  <c r="D15" i="23"/>
  <c r="D14" i="23"/>
  <c r="D12" i="23"/>
  <c r="C9" i="23"/>
  <c r="C18" i="23" s="1"/>
  <c r="B9" i="23"/>
  <c r="B18" i="23" s="1"/>
  <c r="B11" i="23" s="1"/>
  <c r="D8" i="23"/>
  <c r="D6" i="23"/>
  <c r="D5" i="23"/>
  <c r="D4" i="23"/>
  <c r="C34" i="22"/>
  <c r="D34" i="22" s="1"/>
  <c r="C31" i="22"/>
  <c r="D31" i="22" s="1"/>
  <c r="C27" i="22"/>
  <c r="C25" i="22" s="1"/>
  <c r="B27" i="22"/>
  <c r="B25" i="22" s="1"/>
  <c r="D24" i="22"/>
  <c r="B22" i="22"/>
  <c r="D22" i="22" s="1"/>
  <c r="C21" i="22"/>
  <c r="B21" i="22"/>
  <c r="D20" i="22"/>
  <c r="D17" i="22"/>
  <c r="D15" i="22"/>
  <c r="D14" i="22"/>
  <c r="D12" i="22"/>
  <c r="C9" i="22"/>
  <c r="C18" i="22" s="1"/>
  <c r="B9" i="22"/>
  <c r="D8" i="22"/>
  <c r="F8" i="22" s="1"/>
  <c r="D6" i="22"/>
  <c r="D5" i="22"/>
  <c r="D4" i="22"/>
  <c r="C28" i="21"/>
  <c r="C26" i="21" s="1"/>
  <c r="B28" i="21"/>
  <c r="B26" i="21" s="1"/>
  <c r="D25" i="21"/>
  <c r="L25" i="21" s="1"/>
  <c r="B23" i="21"/>
  <c r="D23" i="21" s="1"/>
  <c r="L23" i="21" s="1"/>
  <c r="C22" i="21"/>
  <c r="B22" i="21"/>
  <c r="D21" i="21"/>
  <c r="D18" i="21"/>
  <c r="D16" i="21"/>
  <c r="L16" i="21" s="1"/>
  <c r="D15" i="21"/>
  <c r="L15" i="21" s="1"/>
  <c r="D12" i="21"/>
  <c r="C9" i="21"/>
  <c r="C19" i="21" s="1"/>
  <c r="B9" i="21"/>
  <c r="B19" i="21" s="1"/>
  <c r="B11" i="21" s="1"/>
  <c r="D8" i="21"/>
  <c r="L8" i="21" s="1"/>
  <c r="D6" i="21"/>
  <c r="D5" i="21"/>
  <c r="L5" i="21" s="1"/>
  <c r="D4" i="21"/>
  <c r="L4" i="21" s="1"/>
  <c r="C27" i="20"/>
  <c r="B27" i="20"/>
  <c r="B25" i="20" s="1"/>
  <c r="D24" i="20"/>
  <c r="L24" i="20" s="1"/>
  <c r="D22" i="20"/>
  <c r="L22" i="20" s="1"/>
  <c r="C21" i="20"/>
  <c r="B21" i="20"/>
  <c r="D20" i="20"/>
  <c r="L20" i="20" s="1"/>
  <c r="D17" i="20"/>
  <c r="L17" i="20" s="1"/>
  <c r="D15" i="20"/>
  <c r="L15" i="20" s="1"/>
  <c r="D14" i="20"/>
  <c r="L14" i="20" s="1"/>
  <c r="D12" i="20"/>
  <c r="L12" i="20" s="1"/>
  <c r="C9" i="20"/>
  <c r="B9" i="20"/>
  <c r="B18" i="20" s="1"/>
  <c r="B11" i="20" s="1"/>
  <c r="D8" i="20"/>
  <c r="L8" i="20" s="1"/>
  <c r="D6" i="20"/>
  <c r="L6" i="20" s="1"/>
  <c r="D5" i="20"/>
  <c r="D4" i="20"/>
  <c r="L4" i="20" s="1"/>
  <c r="C26" i="19"/>
  <c r="C25" i="19" s="1"/>
  <c r="B26" i="19"/>
  <c r="B25" i="19" s="1"/>
  <c r="D24" i="19"/>
  <c r="B22" i="19"/>
  <c r="D22" i="19" s="1"/>
  <c r="C21" i="19"/>
  <c r="B21" i="19"/>
  <c r="D20" i="19"/>
  <c r="D17" i="19"/>
  <c r="D15" i="19"/>
  <c r="D14" i="19"/>
  <c r="D12" i="19"/>
  <c r="C9" i="19"/>
  <c r="C18" i="19" s="1"/>
  <c r="B9" i="19"/>
  <c r="B18" i="19" s="1"/>
  <c r="B11" i="19" s="1"/>
  <c r="D8" i="19"/>
  <c r="D6" i="19"/>
  <c r="D5" i="19"/>
  <c r="D4" i="19"/>
  <c r="C26" i="18"/>
  <c r="B26" i="18"/>
  <c r="B25" i="18" s="1"/>
  <c r="D24" i="18"/>
  <c r="B22" i="18"/>
  <c r="D22" i="18" s="1"/>
  <c r="C21" i="18"/>
  <c r="B21" i="18"/>
  <c r="D20" i="18"/>
  <c r="D17" i="18"/>
  <c r="D15" i="18"/>
  <c r="D14" i="18"/>
  <c r="D12" i="18"/>
  <c r="C9" i="18"/>
  <c r="B9" i="18"/>
  <c r="B18" i="18" s="1"/>
  <c r="B11" i="18" s="1"/>
  <c r="D8" i="18"/>
  <c r="D6" i="18"/>
  <c r="D5" i="18"/>
  <c r="D4" i="18"/>
  <c r="C27" i="17"/>
  <c r="B27" i="17"/>
  <c r="D24" i="17"/>
  <c r="L24" i="17" s="1"/>
  <c r="B22" i="17"/>
  <c r="C21" i="17"/>
  <c r="B21" i="17"/>
  <c r="D20" i="17"/>
  <c r="L20" i="17" s="1"/>
  <c r="D17" i="17"/>
  <c r="D15" i="17"/>
  <c r="L15" i="17" s="1"/>
  <c r="D14" i="17"/>
  <c r="L14" i="17" s="1"/>
  <c r="D12" i="17"/>
  <c r="C9" i="17"/>
  <c r="C18" i="17" s="1"/>
  <c r="B9" i="17"/>
  <c r="B18" i="17" s="1"/>
  <c r="B11" i="17" s="1"/>
  <c r="D8" i="17"/>
  <c r="L8" i="17" s="1"/>
  <c r="D6" i="17"/>
  <c r="L6" i="17" s="1"/>
  <c r="D5" i="17"/>
  <c r="L5" i="17" s="1"/>
  <c r="D4" i="17"/>
  <c r="L4" i="17" s="1"/>
  <c r="C26" i="16"/>
  <c r="B26" i="16"/>
  <c r="D24" i="16"/>
  <c r="L24" i="16" s="1"/>
  <c r="B22" i="16"/>
  <c r="D22" i="16" s="1"/>
  <c r="L22" i="16" s="1"/>
  <c r="C21" i="16"/>
  <c r="B21" i="16"/>
  <c r="D20" i="16"/>
  <c r="L20" i="16" s="1"/>
  <c r="D17" i="16"/>
  <c r="D15" i="16"/>
  <c r="D14" i="16"/>
  <c r="D12" i="16"/>
  <c r="L12" i="16" s="1"/>
  <c r="C9" i="16"/>
  <c r="C18" i="16" s="1"/>
  <c r="B9" i="16"/>
  <c r="B18" i="16" s="1"/>
  <c r="B11" i="16" s="1"/>
  <c r="D8" i="16"/>
  <c r="D6" i="16"/>
  <c r="L6" i="16" s="1"/>
  <c r="D5" i="16"/>
  <c r="L5" i="16" s="1"/>
  <c r="D4" i="16"/>
  <c r="L4" i="16" s="1"/>
  <c r="C28" i="15"/>
  <c r="B28" i="15"/>
  <c r="B26" i="15" s="1"/>
  <c r="D25" i="15"/>
  <c r="B23" i="15"/>
  <c r="D23" i="15" s="1"/>
  <c r="C22" i="15"/>
  <c r="B22" i="15"/>
  <c r="D21" i="15"/>
  <c r="D18" i="15"/>
  <c r="D16" i="15"/>
  <c r="D15" i="15"/>
  <c r="D12" i="15"/>
  <c r="C9" i="15"/>
  <c r="C19" i="15" s="1"/>
  <c r="B9" i="15"/>
  <c r="B19" i="15" s="1"/>
  <c r="B11" i="15" s="1"/>
  <c r="D8" i="15"/>
  <c r="D6" i="15"/>
  <c r="D5" i="15"/>
  <c r="D4" i="15"/>
  <c r="C27" i="14"/>
  <c r="B27" i="14"/>
  <c r="B25" i="14" s="1"/>
  <c r="D24" i="14"/>
  <c r="B22" i="14"/>
  <c r="D22" i="14" s="1"/>
  <c r="C21" i="14"/>
  <c r="D21" i="14" s="1"/>
  <c r="B21" i="14"/>
  <c r="D20" i="14"/>
  <c r="D17" i="14"/>
  <c r="D16" i="14"/>
  <c r="D15" i="14"/>
  <c r="D12" i="14"/>
  <c r="C9" i="14"/>
  <c r="C18" i="14" s="1"/>
  <c r="B9" i="14"/>
  <c r="B18" i="14" s="1"/>
  <c r="B11" i="14" s="1"/>
  <c r="D8" i="14"/>
  <c r="D6" i="14"/>
  <c r="D5" i="14"/>
  <c r="D4" i="14"/>
  <c r="C27" i="13"/>
  <c r="B27" i="13"/>
  <c r="B25" i="13" s="1"/>
  <c r="D24" i="13"/>
  <c r="B22" i="13"/>
  <c r="D22" i="13" s="1"/>
  <c r="C21" i="13"/>
  <c r="B21" i="13"/>
  <c r="D20" i="13"/>
  <c r="D17" i="13"/>
  <c r="D16" i="13"/>
  <c r="D15" i="13"/>
  <c r="D12" i="13"/>
  <c r="C9" i="13"/>
  <c r="C18" i="13" s="1"/>
  <c r="B9" i="13"/>
  <c r="B18" i="13" s="1"/>
  <c r="B11" i="13" s="1"/>
  <c r="D8" i="13"/>
  <c r="D6" i="13"/>
  <c r="D5" i="13"/>
  <c r="D4" i="13"/>
  <c r="C26" i="12"/>
  <c r="B26" i="12"/>
  <c r="B24" i="12" s="1"/>
  <c r="B22" i="12" s="1"/>
  <c r="D23" i="12"/>
  <c r="D21" i="12"/>
  <c r="D20" i="12"/>
  <c r="D17" i="12"/>
  <c r="D16" i="12"/>
  <c r="D15" i="12"/>
  <c r="D12" i="12"/>
  <c r="C9" i="12"/>
  <c r="C18" i="12" s="1"/>
  <c r="B9" i="12"/>
  <c r="B18" i="12" s="1"/>
  <c r="B11" i="12" s="1"/>
  <c r="D8" i="12"/>
  <c r="D6" i="12"/>
  <c r="D5" i="12"/>
  <c r="D4" i="12"/>
  <c r="C26" i="11"/>
  <c r="C24" i="11" s="1"/>
  <c r="C22" i="11" s="1"/>
  <c r="B26" i="11"/>
  <c r="D23" i="11"/>
  <c r="K23" i="11" s="1"/>
  <c r="D21" i="11"/>
  <c r="K21" i="11" s="1"/>
  <c r="D20" i="11"/>
  <c r="K20" i="11" s="1"/>
  <c r="D17" i="11"/>
  <c r="D16" i="11"/>
  <c r="K16" i="11" s="1"/>
  <c r="D15" i="11"/>
  <c r="K15" i="11" s="1"/>
  <c r="D12" i="11"/>
  <c r="C9" i="11"/>
  <c r="C18" i="11" s="1"/>
  <c r="B9" i="11"/>
  <c r="B18" i="11" s="1"/>
  <c r="B11" i="11" s="1"/>
  <c r="D8" i="11"/>
  <c r="K8" i="11" s="1"/>
  <c r="D6" i="11"/>
  <c r="K6" i="11" s="1"/>
  <c r="D5" i="11"/>
  <c r="D4" i="11"/>
  <c r="C57" i="10"/>
  <c r="C56" i="10" s="1"/>
  <c r="B57" i="10"/>
  <c r="D55" i="10"/>
  <c r="C53" i="10"/>
  <c r="B53" i="10"/>
  <c r="D51" i="10"/>
  <c r="D48" i="10"/>
  <c r="C46" i="10"/>
  <c r="E46" i="10" s="1"/>
  <c r="C45" i="10"/>
  <c r="D43" i="10"/>
  <c r="C40" i="10"/>
  <c r="C49" i="10" s="1"/>
  <c r="B40" i="10"/>
  <c r="B49" i="10" s="1"/>
  <c r="B42" i="10" s="1"/>
  <c r="D39" i="10"/>
  <c r="D36" i="10"/>
  <c r="D35" i="10"/>
  <c r="D34" i="10"/>
  <c r="H27" i="10"/>
  <c r="F27" i="10"/>
  <c r="E27" i="10"/>
  <c r="C27" i="10"/>
  <c r="B27" i="10"/>
  <c r="B26" i="10" s="1"/>
  <c r="D25" i="10"/>
  <c r="M25" i="10" s="1"/>
  <c r="C23" i="10"/>
  <c r="B23" i="10"/>
  <c r="D22" i="10"/>
  <c r="M22" i="10" s="1"/>
  <c r="D21" i="10"/>
  <c r="M21" i="10" s="1"/>
  <c r="D18" i="10"/>
  <c r="D16" i="10"/>
  <c r="D15" i="10"/>
  <c r="D13" i="10"/>
  <c r="C10" i="10"/>
  <c r="C19" i="10" s="1"/>
  <c r="B10" i="10"/>
  <c r="B19" i="10" s="1"/>
  <c r="B12" i="10" s="1"/>
  <c r="D9" i="10"/>
  <c r="D6" i="10"/>
  <c r="D5" i="10"/>
  <c r="D4" i="10"/>
  <c r="C66" i="9"/>
  <c r="C64" i="9" s="1"/>
  <c r="B66" i="9"/>
  <c r="B64" i="9" s="1"/>
  <c r="C59" i="9"/>
  <c r="B59" i="9"/>
  <c r="C46" i="9"/>
  <c r="C55" i="9" s="1"/>
  <c r="C48" i="9" s="1"/>
  <c r="B45" i="9"/>
  <c r="B46" i="9" s="1"/>
  <c r="B55" i="9" s="1"/>
  <c r="B48" i="9" s="1"/>
  <c r="C31" i="9"/>
  <c r="B58" i="9" s="1"/>
  <c r="B31" i="9"/>
  <c r="B29" i="9" s="1"/>
  <c r="C24" i="9"/>
  <c r="B24" i="9"/>
  <c r="C12" i="9"/>
  <c r="C21" i="9" s="1"/>
  <c r="C14" i="9" s="1"/>
  <c r="B11" i="9"/>
  <c r="B12" i="9" s="1"/>
  <c r="B21" i="9" s="1"/>
  <c r="B14" i="9" s="1"/>
  <c r="C26" i="8"/>
  <c r="B26" i="8"/>
  <c r="B25" i="8" s="1"/>
  <c r="D24" i="8"/>
  <c r="J24" i="8" s="1"/>
  <c r="C22" i="8"/>
  <c r="B22" i="8"/>
  <c r="D21" i="8"/>
  <c r="J21" i="8" s="1"/>
  <c r="D20" i="8"/>
  <c r="J20" i="8" s="1"/>
  <c r="D17" i="8"/>
  <c r="J17" i="8" s="1"/>
  <c r="D16" i="8"/>
  <c r="J16" i="8" s="1"/>
  <c r="D15" i="8"/>
  <c r="J15" i="8" s="1"/>
  <c r="D13" i="8"/>
  <c r="J13" i="8" s="1"/>
  <c r="C9" i="8"/>
  <c r="C18" i="8" s="1"/>
  <c r="B9" i="8"/>
  <c r="B18" i="8" s="1"/>
  <c r="B11" i="8" s="1"/>
  <c r="D8" i="8"/>
  <c r="D6" i="8"/>
  <c r="J6" i="8" s="1"/>
  <c r="D5" i="8"/>
  <c r="J5" i="8" s="1"/>
  <c r="D4" i="8"/>
  <c r="J4" i="8" s="1"/>
  <c r="C59" i="7"/>
  <c r="D59" i="7" s="1"/>
  <c r="B59" i="7"/>
  <c r="B57" i="7" s="1"/>
  <c r="B55" i="7" s="1"/>
  <c r="D56" i="7"/>
  <c r="D54" i="7"/>
  <c r="D53" i="7"/>
  <c r="D50" i="7"/>
  <c r="D49" i="7"/>
  <c r="D48" i="7"/>
  <c r="D45" i="7"/>
  <c r="C42" i="7"/>
  <c r="B42" i="7"/>
  <c r="B51" i="7" s="1"/>
  <c r="B44" i="7" s="1"/>
  <c r="D41" i="7"/>
  <c r="D39" i="7"/>
  <c r="D38" i="7"/>
  <c r="D37" i="7"/>
  <c r="J26" i="7"/>
  <c r="H26" i="7"/>
  <c r="E26" i="7"/>
  <c r="C26" i="7"/>
  <c r="D26" i="7" s="1"/>
  <c r="B26" i="7"/>
  <c r="C24" i="7"/>
  <c r="C22" i="7" s="1"/>
  <c r="B24" i="7"/>
  <c r="D24" i="7" s="1"/>
  <c r="D23" i="7"/>
  <c r="G26" i="7"/>
  <c r="D21" i="7"/>
  <c r="D20" i="7"/>
  <c r="D17" i="7"/>
  <c r="D16" i="7"/>
  <c r="D15" i="7"/>
  <c r="D12" i="7"/>
  <c r="C9" i="7"/>
  <c r="C18" i="7" s="1"/>
  <c r="B9" i="7"/>
  <c r="B18" i="7" s="1"/>
  <c r="B11" i="7" s="1"/>
  <c r="D8" i="7"/>
  <c r="D6" i="7"/>
  <c r="D5" i="7"/>
  <c r="D4" i="7"/>
  <c r="C27" i="6"/>
  <c r="C25" i="6" s="1"/>
  <c r="B27" i="6"/>
  <c r="D24" i="6"/>
  <c r="C22" i="6"/>
  <c r="B22" i="6"/>
  <c r="D21" i="6"/>
  <c r="D20" i="6"/>
  <c r="D17" i="6"/>
  <c r="D16" i="6"/>
  <c r="D15" i="6"/>
  <c r="D12" i="6"/>
  <c r="C9" i="6"/>
  <c r="C18" i="6" s="1"/>
  <c r="B9" i="6"/>
  <c r="B18" i="6" s="1"/>
  <c r="B11" i="6" s="1"/>
  <c r="D8" i="6"/>
  <c r="D6" i="6"/>
  <c r="D5" i="6"/>
  <c r="D4" i="6"/>
  <c r="C27" i="5"/>
  <c r="C25" i="5" s="1"/>
  <c r="C22" i="5" s="1"/>
  <c r="B27" i="5"/>
  <c r="B25" i="5" s="1"/>
  <c r="B22" i="5" s="1"/>
  <c r="D24" i="5"/>
  <c r="D23" i="5"/>
  <c r="L23" i="5" s="1"/>
  <c r="D21" i="5"/>
  <c r="L21" i="5" s="1"/>
  <c r="D20" i="5"/>
  <c r="L20" i="5" s="1"/>
  <c r="D17" i="5"/>
  <c r="D16" i="5"/>
  <c r="L16" i="5" s="1"/>
  <c r="D15" i="5"/>
  <c r="L15" i="5" s="1"/>
  <c r="D12" i="5"/>
  <c r="L12" i="5" s="1"/>
  <c r="C9" i="5"/>
  <c r="B9" i="5"/>
  <c r="B18" i="5" s="1"/>
  <c r="B11" i="5" s="1"/>
  <c r="D8" i="5"/>
  <c r="L8" i="5" s="1"/>
  <c r="D6" i="5"/>
  <c r="L6" i="5" s="1"/>
  <c r="D5" i="5"/>
  <c r="L5" i="5" s="1"/>
  <c r="D4" i="5"/>
  <c r="L4" i="5" s="1"/>
  <c r="C25" i="4"/>
  <c r="B25" i="4"/>
  <c r="B24" i="4" s="1"/>
  <c r="B22" i="4" s="1"/>
  <c r="D23" i="4"/>
  <c r="K23" i="4" s="1"/>
  <c r="D21" i="4"/>
  <c r="K21" i="4" s="1"/>
  <c r="D20" i="4"/>
  <c r="K20" i="4" s="1"/>
  <c r="D17" i="4"/>
  <c r="K17" i="4" s="1"/>
  <c r="D15" i="4"/>
  <c r="K15" i="4" s="1"/>
  <c r="D14" i="4"/>
  <c r="K14" i="4" s="1"/>
  <c r="D12" i="4"/>
  <c r="K12" i="4" s="1"/>
  <c r="C9" i="4"/>
  <c r="C18" i="4" s="1"/>
  <c r="B9" i="4"/>
  <c r="B18" i="4" s="1"/>
  <c r="B11" i="4" s="1"/>
  <c r="D8" i="4"/>
  <c r="K8" i="4" s="1"/>
  <c r="D6" i="4"/>
  <c r="K6" i="4" s="1"/>
  <c r="D5" i="4"/>
  <c r="K5" i="4" s="1"/>
  <c r="D4" i="4"/>
  <c r="K4" i="4" s="1"/>
  <c r="C58" i="3"/>
  <c r="C56" i="3" s="1"/>
  <c r="B58" i="3"/>
  <c r="B56" i="3" s="1"/>
  <c r="D55" i="3"/>
  <c r="C53" i="3"/>
  <c r="B53" i="3"/>
  <c r="B52" i="3"/>
  <c r="D52" i="3" s="1"/>
  <c r="D51" i="3"/>
  <c r="D48" i="3"/>
  <c r="D47" i="3"/>
  <c r="D46" i="3"/>
  <c r="D43" i="3"/>
  <c r="C40" i="3"/>
  <c r="C49" i="3" s="1"/>
  <c r="B40" i="3"/>
  <c r="B49" i="3" s="1"/>
  <c r="B42" i="3" s="1"/>
  <c r="D39" i="3"/>
  <c r="D37" i="3"/>
  <c r="D36" i="3"/>
  <c r="D35" i="3"/>
  <c r="C27" i="3"/>
  <c r="C25" i="3" s="1"/>
  <c r="B27" i="3"/>
  <c r="B25" i="3" s="1"/>
  <c r="D24" i="3"/>
  <c r="C22" i="3"/>
  <c r="B22" i="3"/>
  <c r="D21" i="3"/>
  <c r="D20" i="3"/>
  <c r="D17" i="3"/>
  <c r="D16" i="3"/>
  <c r="D15" i="3"/>
  <c r="D12" i="3"/>
  <c r="C9" i="3"/>
  <c r="C18" i="3" s="1"/>
  <c r="B9" i="3"/>
  <c r="B18" i="3" s="1"/>
  <c r="B11" i="3" s="1"/>
  <c r="D8" i="3"/>
  <c r="D6" i="3"/>
  <c r="D5" i="3"/>
  <c r="D4" i="3"/>
  <c r="C27" i="2"/>
  <c r="C25" i="2" s="1"/>
  <c r="B27" i="2"/>
  <c r="D24" i="2"/>
  <c r="C22" i="2"/>
  <c r="B22" i="2"/>
  <c r="D21" i="2"/>
  <c r="D20" i="2"/>
  <c r="D17" i="2"/>
  <c r="D16" i="2"/>
  <c r="D15" i="2"/>
  <c r="D12" i="2"/>
  <c r="C9" i="2"/>
  <c r="C18" i="2" s="1"/>
  <c r="B9" i="2"/>
  <c r="B18" i="2" s="1"/>
  <c r="B11" i="2" s="1"/>
  <c r="D8" i="2"/>
  <c r="D6" i="2"/>
  <c r="D5" i="2"/>
  <c r="D4" i="2"/>
  <c r="D4" i="1"/>
  <c r="D5" i="1"/>
  <c r="D6" i="1"/>
  <c r="D8" i="1"/>
  <c r="B9" i="1"/>
  <c r="B18" i="1" s="1"/>
  <c r="B11" i="1" s="1"/>
  <c r="C9" i="1"/>
  <c r="D9" i="1" s="1"/>
  <c r="D12" i="1"/>
  <c r="D15" i="1"/>
  <c r="D16" i="1"/>
  <c r="D17" i="1"/>
  <c r="D20" i="1"/>
  <c r="D21" i="1"/>
  <c r="B22" i="1"/>
  <c r="C22" i="1"/>
  <c r="D22" i="1" s="1"/>
  <c r="B26" i="1"/>
  <c r="B24" i="1" s="1"/>
  <c r="C26" i="1"/>
  <c r="C24" i="1" s="1"/>
  <c r="C23" i="1" s="1"/>
  <c r="F8" i="8" l="1"/>
  <c r="D45" i="10"/>
  <c r="E45" i="10"/>
  <c r="E44" i="10"/>
  <c r="B52" i="10"/>
  <c r="C28" i="10"/>
  <c r="M28" i="10" s="1"/>
  <c r="D57" i="10"/>
  <c r="L28" i="20"/>
  <c r="L9" i="5"/>
  <c r="H18" i="5"/>
  <c r="L17" i="5"/>
  <c r="L9" i="21"/>
  <c r="G19" i="21"/>
  <c r="K9" i="11"/>
  <c r="L9" i="20"/>
  <c r="K9" i="4"/>
  <c r="D27" i="10"/>
  <c r="L12" i="17"/>
  <c r="D26" i="21"/>
  <c r="L26" i="21" s="1"/>
  <c r="H12" i="21"/>
  <c r="H19" i="21" s="1"/>
  <c r="E18" i="11"/>
  <c r="K13" i="4"/>
  <c r="C57" i="7"/>
  <c r="C29" i="9"/>
  <c r="C25" i="18"/>
  <c r="C23" i="18" s="1"/>
  <c r="C27" i="18"/>
  <c r="L27" i="18" s="1"/>
  <c r="G18" i="21"/>
  <c r="L18" i="21" s="1"/>
  <c r="D28" i="26"/>
  <c r="J27" i="16"/>
  <c r="B36" i="16"/>
  <c r="D36" i="16" s="1"/>
  <c r="B25" i="9"/>
  <c r="B25" i="16"/>
  <c r="B31" i="16"/>
  <c r="C25" i="17"/>
  <c r="C28" i="17"/>
  <c r="C29" i="21"/>
  <c r="L29" i="21" s="1"/>
  <c r="C27" i="11"/>
  <c r="K27" i="11" s="1"/>
  <c r="H12" i="17"/>
  <c r="H25" i="17" s="1"/>
  <c r="H23" i="17"/>
  <c r="H27" i="17" s="1"/>
  <c r="B32" i="16"/>
  <c r="D32" i="16" s="1"/>
  <c r="C27" i="16"/>
  <c r="L27" i="16" s="1"/>
  <c r="B35" i="16"/>
  <c r="D35" i="16" s="1"/>
  <c r="I27" i="16"/>
  <c r="L17" i="21"/>
  <c r="J18" i="26"/>
  <c r="C28" i="5"/>
  <c r="D40" i="17"/>
  <c r="D41" i="17" s="1"/>
  <c r="D27" i="17"/>
  <c r="L8" i="16"/>
  <c r="L15" i="16"/>
  <c r="F18" i="16"/>
  <c r="D75" i="16"/>
  <c r="H9" i="26"/>
  <c r="C41" i="26"/>
  <c r="D41" i="26" s="1"/>
  <c r="C26" i="26"/>
  <c r="C24" i="26" s="1"/>
  <c r="F19" i="26"/>
  <c r="J6" i="26"/>
  <c r="J9" i="26" s="1"/>
  <c r="D23" i="26"/>
  <c r="J23" i="26" s="1"/>
  <c r="B24" i="26"/>
  <c r="D42" i="26"/>
  <c r="J13" i="26"/>
  <c r="C43" i="26"/>
  <c r="C44" i="26" s="1"/>
  <c r="C19" i="26"/>
  <c r="D26" i="26"/>
  <c r="J26" i="26" s="1"/>
  <c r="D25" i="4"/>
  <c r="L9" i="17"/>
  <c r="B98" i="17"/>
  <c r="B99" i="17" s="1"/>
  <c r="C97" i="17"/>
  <c r="D97" i="17" s="1"/>
  <c r="G96" i="17"/>
  <c r="G98" i="17"/>
  <c r="G99" i="17" s="1"/>
  <c r="H17" i="16"/>
  <c r="H18" i="16" s="1"/>
  <c r="D76" i="16"/>
  <c r="L14" i="16"/>
  <c r="C78" i="16"/>
  <c r="G13" i="16"/>
  <c r="L13" i="16" s="1"/>
  <c r="L9" i="16"/>
  <c r="H9" i="16"/>
  <c r="D25" i="3"/>
  <c r="C60" i="9"/>
  <c r="C54" i="3"/>
  <c r="C60" i="3" s="1"/>
  <c r="D24" i="1"/>
  <c r="D26" i="1"/>
  <c r="C24" i="4"/>
  <c r="C22" i="4" s="1"/>
  <c r="D27" i="2"/>
  <c r="D27" i="6"/>
  <c r="D26" i="12"/>
  <c r="D9" i="22"/>
  <c r="D25" i="22"/>
  <c r="D57" i="7"/>
  <c r="C18" i="1"/>
  <c r="D22" i="3"/>
  <c r="D27" i="3"/>
  <c r="D58" i="3"/>
  <c r="D9" i="5"/>
  <c r="D9" i="7"/>
  <c r="D42" i="7"/>
  <c r="D53" i="10"/>
  <c r="D9" i="18"/>
  <c r="D25" i="18"/>
  <c r="C23" i="22"/>
  <c r="D27" i="22"/>
  <c r="D28" i="24"/>
  <c r="C24" i="25"/>
  <c r="B24" i="25"/>
  <c r="D9" i="24"/>
  <c r="C24" i="24"/>
  <c r="B26" i="24"/>
  <c r="D26" i="24" s="1"/>
  <c r="B19" i="24"/>
  <c r="B11" i="24" s="1"/>
  <c r="D11" i="24" s="1"/>
  <c r="D22" i="24"/>
  <c r="D27" i="23"/>
  <c r="C25" i="23"/>
  <c r="D25" i="23" s="1"/>
  <c r="B23" i="23"/>
  <c r="D18" i="23"/>
  <c r="C11" i="23"/>
  <c r="D11" i="23" s="1"/>
  <c r="D9" i="23"/>
  <c r="D21" i="23"/>
  <c r="B23" i="22"/>
  <c r="C11" i="22"/>
  <c r="B18" i="22"/>
  <c r="B11" i="22" s="1"/>
  <c r="D21" i="22"/>
  <c r="C24" i="21"/>
  <c r="B24" i="21"/>
  <c r="C11" i="21"/>
  <c r="D11" i="21" s="1"/>
  <c r="L11" i="21" s="1"/>
  <c r="D19" i="21"/>
  <c r="D9" i="21"/>
  <c r="D22" i="21"/>
  <c r="L22" i="21" s="1"/>
  <c r="D28" i="21"/>
  <c r="D9" i="20"/>
  <c r="B23" i="20"/>
  <c r="D27" i="20"/>
  <c r="C25" i="20"/>
  <c r="D25" i="20" s="1"/>
  <c r="L25" i="20" s="1"/>
  <c r="C18" i="20"/>
  <c r="D21" i="20"/>
  <c r="L21" i="20" s="1"/>
  <c r="C23" i="19"/>
  <c r="B23" i="19"/>
  <c r="D25" i="19"/>
  <c r="C11" i="19"/>
  <c r="D11" i="19" s="1"/>
  <c r="D18" i="19"/>
  <c r="D9" i="19"/>
  <c r="D21" i="19"/>
  <c r="D26" i="19"/>
  <c r="B23" i="18"/>
  <c r="C18" i="18"/>
  <c r="D26" i="18"/>
  <c r="D21" i="18"/>
  <c r="D21" i="17"/>
  <c r="L21" i="17" s="1"/>
  <c r="B25" i="17"/>
  <c r="D25" i="17" s="1"/>
  <c r="L25" i="17" s="1"/>
  <c r="C11" i="17"/>
  <c r="D11" i="17" s="1"/>
  <c r="L11" i="17" s="1"/>
  <c r="D18" i="17"/>
  <c r="C23" i="17"/>
  <c r="D9" i="17"/>
  <c r="D22" i="17"/>
  <c r="L22" i="17" s="1"/>
  <c r="B23" i="17"/>
  <c r="D26" i="16"/>
  <c r="C25" i="16"/>
  <c r="D25" i="16" s="1"/>
  <c r="L25" i="16" s="1"/>
  <c r="B23" i="16"/>
  <c r="C11" i="16"/>
  <c r="D11" i="16" s="1"/>
  <c r="L11" i="16" s="1"/>
  <c r="D18" i="16"/>
  <c r="D9" i="16"/>
  <c r="D21" i="16"/>
  <c r="L21" i="16" s="1"/>
  <c r="D28" i="15"/>
  <c r="B24" i="15"/>
  <c r="D19" i="15"/>
  <c r="C11" i="15"/>
  <c r="D11" i="15" s="1"/>
  <c r="D22" i="15"/>
  <c r="D9" i="15"/>
  <c r="C26" i="15"/>
  <c r="D26" i="15" s="1"/>
  <c r="D27" i="14"/>
  <c r="B23" i="14"/>
  <c r="C11" i="14"/>
  <c r="D11" i="14" s="1"/>
  <c r="D18" i="14"/>
  <c r="D9" i="14"/>
  <c r="C25" i="14"/>
  <c r="D25" i="14" s="1"/>
  <c r="D27" i="13"/>
  <c r="C25" i="13"/>
  <c r="D25" i="13" s="1"/>
  <c r="D18" i="13"/>
  <c r="C11" i="13"/>
  <c r="D11" i="13" s="1"/>
  <c r="B23" i="13"/>
  <c r="D21" i="13"/>
  <c r="D9" i="13"/>
  <c r="C24" i="12"/>
  <c r="D18" i="12"/>
  <c r="C11" i="12"/>
  <c r="D11" i="12" s="1"/>
  <c r="D9" i="12"/>
  <c r="D26" i="11"/>
  <c r="C11" i="11"/>
  <c r="D11" i="11" s="1"/>
  <c r="K11" i="11" s="1"/>
  <c r="K18" i="11" s="1"/>
  <c r="D18" i="11"/>
  <c r="D9" i="11"/>
  <c r="B24" i="11"/>
  <c r="B22" i="11" s="1"/>
  <c r="D22" i="11" s="1"/>
  <c r="K22" i="11" s="1"/>
  <c r="C26" i="10"/>
  <c r="C24" i="10" s="1"/>
  <c r="B24" i="10"/>
  <c r="B56" i="10"/>
  <c r="D56" i="10" s="1"/>
  <c r="C54" i="10"/>
  <c r="C12" i="10"/>
  <c r="D12" i="10" s="1"/>
  <c r="D19" i="10"/>
  <c r="L27" i="10"/>
  <c r="D49" i="10"/>
  <c r="C42" i="10"/>
  <c r="D42" i="10" s="1"/>
  <c r="D23" i="10"/>
  <c r="M23" i="10" s="1"/>
  <c r="G27" i="10"/>
  <c r="G28" i="10" s="1"/>
  <c r="D40" i="10"/>
  <c r="D46" i="10"/>
  <c r="D52" i="10"/>
  <c r="D10" i="10"/>
  <c r="C25" i="9"/>
  <c r="B60" i="9"/>
  <c r="D26" i="8"/>
  <c r="D9" i="8"/>
  <c r="D22" i="8"/>
  <c r="J22" i="8" s="1"/>
  <c r="C25" i="8"/>
  <c r="D25" i="8" s="1"/>
  <c r="J25" i="8" s="1"/>
  <c r="C11" i="8"/>
  <c r="D11" i="8" s="1"/>
  <c r="J11" i="8" s="1"/>
  <c r="J18" i="8" s="1"/>
  <c r="D18" i="8"/>
  <c r="B23" i="8"/>
  <c r="C23" i="8"/>
  <c r="D18" i="7"/>
  <c r="C11" i="7"/>
  <c r="D11" i="7" s="1"/>
  <c r="B22" i="7"/>
  <c r="B28" i="7" s="1"/>
  <c r="C51" i="7"/>
  <c r="C28" i="7"/>
  <c r="C55" i="7"/>
  <c r="D55" i="7" s="1"/>
  <c r="C23" i="6"/>
  <c r="B25" i="6"/>
  <c r="D25" i="6" s="1"/>
  <c r="D18" i="6"/>
  <c r="C11" i="6"/>
  <c r="D11" i="6" s="1"/>
  <c r="D9" i="6"/>
  <c r="D22" i="6"/>
  <c r="D25" i="5"/>
  <c r="L25" i="5" s="1"/>
  <c r="L27" i="5" s="1"/>
  <c r="C18" i="5"/>
  <c r="D22" i="5"/>
  <c r="L22" i="5" s="1"/>
  <c r="D27" i="5"/>
  <c r="D24" i="4"/>
  <c r="K24" i="4" s="1"/>
  <c r="D18" i="4"/>
  <c r="C11" i="4"/>
  <c r="D11" i="4" s="1"/>
  <c r="K11" i="4" s="1"/>
  <c r="K18" i="4" s="1"/>
  <c r="D9" i="4"/>
  <c r="D56" i="3"/>
  <c r="C11" i="3"/>
  <c r="D11" i="3" s="1"/>
  <c r="D18" i="3"/>
  <c r="D49" i="3"/>
  <c r="C42" i="3"/>
  <c r="D42" i="3" s="1"/>
  <c r="C23" i="3"/>
  <c r="B54" i="3"/>
  <c r="B60" i="3" s="1"/>
  <c r="B23" i="3"/>
  <c r="B29" i="3" s="1"/>
  <c r="D40" i="3"/>
  <c r="D53" i="3"/>
  <c r="D9" i="3"/>
  <c r="B25" i="2"/>
  <c r="D25" i="2" s="1"/>
  <c r="C23" i="2"/>
  <c r="D18" i="2"/>
  <c r="C11" i="2"/>
  <c r="D11" i="2" s="1"/>
  <c r="D9" i="2"/>
  <c r="D22" i="2"/>
  <c r="B23" i="1"/>
  <c r="D23" i="1" s="1"/>
  <c r="J8" i="8" l="1"/>
  <c r="J9" i="8" s="1"/>
  <c r="F9" i="8"/>
  <c r="E49" i="10"/>
  <c r="D26" i="10"/>
  <c r="M26" i="10" s="1"/>
  <c r="D23" i="22"/>
  <c r="L28" i="21"/>
  <c r="L19" i="21"/>
  <c r="L12" i="21"/>
  <c r="H17" i="17"/>
  <c r="H28" i="17"/>
  <c r="L28" i="17" s="1"/>
  <c r="J28" i="26"/>
  <c r="D24" i="10"/>
  <c r="M24" i="10" s="1"/>
  <c r="D24" i="26"/>
  <c r="J24" i="26" s="1"/>
  <c r="B37" i="16"/>
  <c r="D31" i="16"/>
  <c r="D37" i="16" s="1"/>
  <c r="D23" i="18"/>
  <c r="C11" i="26"/>
  <c r="D11" i="26" s="1"/>
  <c r="J11" i="26" s="1"/>
  <c r="J19" i="26" s="1"/>
  <c r="D19" i="26"/>
  <c r="D22" i="4"/>
  <c r="K22" i="4" s="1"/>
  <c r="K25" i="4" s="1"/>
  <c r="C98" i="17"/>
  <c r="D98" i="17" s="1"/>
  <c r="L17" i="17"/>
  <c r="L18" i="17" s="1"/>
  <c r="L17" i="16"/>
  <c r="L18" i="16" s="1"/>
  <c r="B23" i="2"/>
  <c r="D23" i="2" s="1"/>
  <c r="C23" i="16"/>
  <c r="D23" i="16" s="1"/>
  <c r="L23" i="16" s="1"/>
  <c r="L26" i="16" s="1"/>
  <c r="D23" i="19"/>
  <c r="C23" i="23"/>
  <c r="D23" i="23" s="1"/>
  <c r="C23" i="13"/>
  <c r="D23" i="13" s="1"/>
  <c r="C11" i="1"/>
  <c r="D11" i="1" s="1"/>
  <c r="D18" i="1"/>
  <c r="B24" i="24"/>
  <c r="D24" i="24" s="1"/>
  <c r="D19" i="24"/>
  <c r="D11" i="22"/>
  <c r="D18" i="22"/>
  <c r="D24" i="21"/>
  <c r="L24" i="21" s="1"/>
  <c r="C23" i="20"/>
  <c r="D23" i="20" s="1"/>
  <c r="L23" i="20" s="1"/>
  <c r="L27" i="20" s="1"/>
  <c r="D18" i="20"/>
  <c r="C11" i="20"/>
  <c r="D11" i="20" s="1"/>
  <c r="L11" i="20" s="1"/>
  <c r="L18" i="20" s="1"/>
  <c r="D18" i="18"/>
  <c r="C11" i="18"/>
  <c r="D11" i="18" s="1"/>
  <c r="D23" i="17"/>
  <c r="L23" i="17" s="1"/>
  <c r="L27" i="17" s="1"/>
  <c r="C24" i="15"/>
  <c r="D24" i="15" s="1"/>
  <c r="C23" i="14"/>
  <c r="D23" i="14" s="1"/>
  <c r="D24" i="12"/>
  <c r="C22" i="12"/>
  <c r="D22" i="12" s="1"/>
  <c r="D24" i="11"/>
  <c r="K24" i="11" s="1"/>
  <c r="K26" i="11" s="1"/>
  <c r="B54" i="10"/>
  <c r="D23" i="8"/>
  <c r="J23" i="8" s="1"/>
  <c r="J26" i="8" s="1"/>
  <c r="D51" i="7"/>
  <c r="C44" i="7"/>
  <c r="D44" i="7" s="1"/>
  <c r="D22" i="7"/>
  <c r="B23" i="6"/>
  <c r="D23" i="6" s="1"/>
  <c r="D18" i="5"/>
  <c r="C11" i="5"/>
  <c r="D11" i="5" s="1"/>
  <c r="L11" i="5" s="1"/>
  <c r="L18" i="5" s="1"/>
  <c r="D23" i="3"/>
  <c r="C29" i="3"/>
  <c r="D54" i="3"/>
  <c r="M27" i="10" l="1"/>
  <c r="C99" i="17"/>
  <c r="D54" i="10"/>
  <c r="K26" i="7"/>
  <c r="L26" i="7"/>
  <c r="C100" i="17" l="1"/>
  <c r="D99" i="17"/>
</calcChain>
</file>

<file path=xl/sharedStrings.xml><?xml version="1.0" encoding="utf-8"?>
<sst xmlns="http://schemas.openxmlformats.org/spreadsheetml/2006/main" count="1142" uniqueCount="259">
  <si>
    <t>Società A</t>
  </si>
  <si>
    <t>Società B</t>
  </si>
  <si>
    <t>Combinato</t>
  </si>
  <si>
    <t>R E T T I F I C H E  D I  C O N S O L I D A M E N T O</t>
  </si>
  <si>
    <t>Consolidato</t>
  </si>
  <si>
    <t>Crediti</t>
  </si>
  <si>
    <t>Rimanenze</t>
  </si>
  <si>
    <t>Immobilizzazioni mat.</t>
  </si>
  <si>
    <t>Differenza di consolid.</t>
  </si>
  <si>
    <t>Partecipazione 80 % in B</t>
  </si>
  <si>
    <t>TOTALE ATTIVO</t>
  </si>
  <si>
    <t>Debiti</t>
  </si>
  <si>
    <t>Fondi</t>
  </si>
  <si>
    <t>Diritti delle minoranze</t>
  </si>
  <si>
    <t>Utile delle minoranze</t>
  </si>
  <si>
    <t>Capitale sociale</t>
  </si>
  <si>
    <t>Riserve</t>
  </si>
  <si>
    <t>Utile di esercizio</t>
  </si>
  <si>
    <t>TOTALE PASSIVO</t>
  </si>
  <si>
    <t>Ricavi</t>
  </si>
  <si>
    <t>Dividendi da B</t>
  </si>
  <si>
    <t>Rimanenze finali</t>
  </si>
  <si>
    <t>Costi operativi</t>
  </si>
  <si>
    <t>Imposte</t>
  </si>
  <si>
    <t>UTILE DI ESERCIZIO</t>
  </si>
  <si>
    <t>Partecipazione 60 % in B</t>
  </si>
  <si>
    <t>Plusvalenze</t>
  </si>
  <si>
    <t>31.12.96</t>
  </si>
  <si>
    <t>Partecipazione 90 % in B</t>
  </si>
  <si>
    <t>Costi operativi e ammort.</t>
  </si>
  <si>
    <t>31.12.97</t>
  </si>
  <si>
    <t>note:</t>
  </si>
  <si>
    <t>L'utile di B dell'eserciozio precedente di 600 è stato distributi come dividnendo per 500</t>
  </si>
  <si>
    <t>La rettifica del dividendo deve necessariamente avvenire  PN in quanto rettifica il PN di A</t>
  </si>
  <si>
    <t>Diverso sarebbe il caso di dividendi prelevati su riserve ante acquisto partecipazione</t>
  </si>
  <si>
    <t>La rettifica delle riserve di B si fa solo per 810 e non per 900 in quanto 90 è riserva del gruppo</t>
  </si>
  <si>
    <t>Le rettifiche dell'anno precedente non esaurite si rifanno con contropratita PN</t>
  </si>
  <si>
    <t>31.12.1997</t>
  </si>
  <si>
    <t>COGNOME E NOME __________________________________________</t>
  </si>
  <si>
    <t>MATRICOLA _______________________</t>
  </si>
  <si>
    <t>Interessi passivi</t>
  </si>
  <si>
    <t>Vendita merci</t>
  </si>
  <si>
    <t>Immobilizzazioni</t>
  </si>
  <si>
    <t>31.12.98</t>
  </si>
  <si>
    <t>Imposte 50%</t>
  </si>
  <si>
    <t>Cambio</t>
  </si>
  <si>
    <t>(milioni di lire)</t>
  </si>
  <si>
    <t>(migliaia di $)</t>
  </si>
  <si>
    <t>L/$</t>
  </si>
  <si>
    <t>Utile vendita</t>
  </si>
  <si>
    <t>Utile minor.</t>
  </si>
  <si>
    <t>Banca</t>
  </si>
  <si>
    <t>Crediti verso clienti</t>
  </si>
  <si>
    <t>Altri crediti</t>
  </si>
  <si>
    <t>Immobilizzazioni mat. Nette</t>
  </si>
  <si>
    <t>Fornitori</t>
  </si>
  <si>
    <t>Debiti v/banche</t>
  </si>
  <si>
    <t>Ammotamenti</t>
  </si>
  <si>
    <t>Utili e perdite su cambi</t>
  </si>
  <si>
    <t>31.12.2000</t>
  </si>
  <si>
    <t>Immobilizzazioni immat.</t>
  </si>
  <si>
    <t>31.12.2001</t>
  </si>
  <si>
    <t>Riserve di consolidato</t>
  </si>
  <si>
    <t>31.12.2002</t>
  </si>
  <si>
    <t>Punti</t>
  </si>
  <si>
    <t>DOMANDE</t>
  </si>
  <si>
    <t>RISPOSTA (a-b-c-d)</t>
  </si>
  <si>
    <t>a</t>
  </si>
  <si>
    <t>b</t>
  </si>
  <si>
    <t>c</t>
  </si>
  <si>
    <t>31.12.2003</t>
  </si>
  <si>
    <t>31.12.2004</t>
  </si>
  <si>
    <t>Avviamento</t>
  </si>
  <si>
    <t>Imposte 25%</t>
  </si>
  <si>
    <t>Riserve consolidate</t>
  </si>
  <si>
    <t>31.12.2005</t>
  </si>
  <si>
    <t>Criteri:</t>
  </si>
  <si>
    <t>31.12.2006</t>
  </si>
  <si>
    <t>Crediti ed imposte anticip.</t>
  </si>
  <si>
    <t>Fondo imposte differite</t>
  </si>
  <si>
    <t>Capitale e ris.  delle minoranze</t>
  </si>
  <si>
    <t>31.12.2008</t>
  </si>
  <si>
    <t>e</t>
  </si>
  <si>
    <t>Euro/000</t>
  </si>
  <si>
    <t>Dollari/000</t>
  </si>
  <si>
    <t>$/€</t>
  </si>
  <si>
    <t>Partec. 80%</t>
  </si>
  <si>
    <t>minoranze</t>
  </si>
  <si>
    <t>Immobilizzazioni nette</t>
  </si>
  <si>
    <t>Partecipazione 20% in B</t>
  </si>
  <si>
    <t>Riserve di consolidamento</t>
  </si>
  <si>
    <t>Imposte 30%</t>
  </si>
  <si>
    <t>CALCOLO DELLE DIFFERENZE DI CONSOLIDAMENTO ALLA DATA DELL'ACQUISTO 1/1/2005</t>
  </si>
  <si>
    <t>PREZZO</t>
  </si>
  <si>
    <t>PATRIMONIO</t>
  </si>
  <si>
    <t>differenza</t>
  </si>
  <si>
    <t>avviamento</t>
  </si>
  <si>
    <t>plusvalenza netta impianto</t>
  </si>
  <si>
    <t>costo impianto di B</t>
  </si>
  <si>
    <t>valore corrente</t>
  </si>
  <si>
    <t>plusvalenza</t>
  </si>
  <si>
    <t>plusvalenza lorda</t>
  </si>
  <si>
    <t>imposte 25%</t>
  </si>
  <si>
    <t>plusvalenza netta</t>
  </si>
  <si>
    <t>dividendo</t>
  </si>
  <si>
    <t>partecipazione</t>
  </si>
  <si>
    <t>ammort diff</t>
  </si>
  <si>
    <t>plusv brevetto</t>
  </si>
  <si>
    <t>amm brevett</t>
  </si>
  <si>
    <t>di cui utili delle minoranze</t>
  </si>
  <si>
    <t>CALCOLO DIFFERENZE DI CONSOLIDATMENTO AL 1/1/2004</t>
  </si>
  <si>
    <t>costo partecipazione</t>
  </si>
  <si>
    <t>pn</t>
  </si>
  <si>
    <t>plusv immobilizz</t>
  </si>
  <si>
    <t>costo immobizz</t>
  </si>
  <si>
    <t>imposte latenti</t>
  </si>
  <si>
    <t>imposte differite 25%</t>
  </si>
  <si>
    <t>plusv nette</t>
  </si>
  <si>
    <t>di cui utile minoranze</t>
  </si>
  <si>
    <t>CALCOLO DELLE DIFFERENZE DI CONSOLIDAMENTO AL 1/1/2002</t>
  </si>
  <si>
    <t>patrimonio netto</t>
  </si>
  <si>
    <t>plusvalore lordo cespite</t>
  </si>
  <si>
    <t>imposte diff 25%</t>
  </si>
  <si>
    <t>partecipaz</t>
  </si>
  <si>
    <t>plus minor</t>
  </si>
  <si>
    <t>amm. Plus</t>
  </si>
  <si>
    <t>amm. Anni prec</t>
  </si>
  <si>
    <t>vendita merci</t>
  </si>
  <si>
    <t>PN</t>
  </si>
  <si>
    <t>DIFFERENZA</t>
  </si>
  <si>
    <t>IMPOSTE DIFFERITE</t>
  </si>
  <si>
    <t>PLUSVALENZA NETTA</t>
  </si>
  <si>
    <t>AVVIAMENTO</t>
  </si>
  <si>
    <t>PARTECIPAZ</t>
  </si>
  <si>
    <t>di cui utile delle minoranze</t>
  </si>
  <si>
    <t>CALCOLO DELLE DIFFERENZE DI CONSOLIDAMENTO</t>
  </si>
  <si>
    <t>PLUSVALENZA BREVETTO</t>
  </si>
  <si>
    <t>IMPOSTE DIFF 50%</t>
  </si>
  <si>
    <t>PLUS NETTA</t>
  </si>
  <si>
    <t>VEND  BREV</t>
  </si>
  <si>
    <t>amm avv</t>
  </si>
  <si>
    <t>amm A</t>
  </si>
  <si>
    <t>amm cons</t>
  </si>
  <si>
    <t>rett amm imp</t>
  </si>
  <si>
    <t>Rettifica ammortamento Brevetto:</t>
  </si>
  <si>
    <t>PLUSVALORE NETTO IMP</t>
  </si>
  <si>
    <t>PLUSVALORE LORDO</t>
  </si>
  <si>
    <t>VALORE CORR IMM</t>
  </si>
  <si>
    <t>VALOR CONT IMM</t>
  </si>
  <si>
    <t>PLUSVALENZA LORDA</t>
  </si>
  <si>
    <t>IMPOSTE DIFF 20%</t>
  </si>
  <si>
    <t>partecip</t>
  </si>
  <si>
    <t>Fondo cons. rischi ed oneri</t>
  </si>
  <si>
    <t>amm diff</t>
  </si>
  <si>
    <t>plusv interna</t>
  </si>
  <si>
    <t>ias</t>
  </si>
  <si>
    <t>plus min</t>
  </si>
  <si>
    <t>PLUSV NETTA IMP</t>
  </si>
  <si>
    <t>IMPOSTE DIFFERITE 50%</t>
  </si>
  <si>
    <t xml:space="preserve">Avviamento </t>
  </si>
  <si>
    <t>leasing</t>
  </si>
  <si>
    <t>ammort leas</t>
  </si>
  <si>
    <t>rett rata</t>
  </si>
  <si>
    <t>effetto fiscale</t>
  </si>
  <si>
    <t>PROSPETTO DI RICONCILIAZIONE UTILE CAPOGRUPPO/CONSOLIDATO</t>
  </si>
  <si>
    <t>Utile della capogruppo</t>
  </si>
  <si>
    <t>utile partecipate</t>
  </si>
  <si>
    <t xml:space="preserve">dividendi </t>
  </si>
  <si>
    <t>amm diff consol</t>
  </si>
  <si>
    <t>plusvalenze infragruppo</t>
  </si>
  <si>
    <t>amm maggiori costi infr</t>
  </si>
  <si>
    <t>utile consolidato</t>
  </si>
  <si>
    <t>PROSPETTO DI RICONCILIAZIONE DEL PATRIMONIO NETTO CAPOGRUPPO/CONSOLIDATO</t>
  </si>
  <si>
    <t>PN CAPOGRUPPO</t>
  </si>
  <si>
    <t>+PN TERZI</t>
  </si>
  <si>
    <t>PN CONSOLIDATO</t>
  </si>
  <si>
    <t>CALCOLO DELLE DIFFERENZE DI CONSOLIDAMENTO AL 1/1/2004</t>
  </si>
  <si>
    <t>PLUS NETTO IMMOB</t>
  </si>
  <si>
    <t>PLUSVALORE LORDO IMM</t>
  </si>
  <si>
    <t>IMPOSTE DIFFERITE 25%</t>
  </si>
  <si>
    <t>PN di terzi</t>
  </si>
  <si>
    <t>plus minoranze</t>
  </si>
  <si>
    <t>amm diff 2004</t>
  </si>
  <si>
    <t>amm diff 2005</t>
  </si>
  <si>
    <t>dividendi</t>
  </si>
  <si>
    <t>vendita interna</t>
  </si>
  <si>
    <t>CALCOLO DIFFERENZE DI CONSOLIDAMENTO ALLA DATA DELL'ACQUISTO (1/1/2001)</t>
  </si>
  <si>
    <t>PLUSV LORDA IMPIANTO</t>
  </si>
  <si>
    <t>MINORANZE</t>
  </si>
  <si>
    <t>AMMOR  2005</t>
  </si>
  <si>
    <t>AMMORT PREC</t>
  </si>
  <si>
    <t>DIVIDENDO</t>
  </si>
  <si>
    <t>VENDITA INTERNA</t>
  </si>
  <si>
    <t>DI CUI UTILE MINORANZE</t>
  </si>
  <si>
    <t>CALCOLO DELLE DIFFERENZE DI CONSOLIDAMENTO ALLA DATA DEL 1/1/2000</t>
  </si>
  <si>
    <t>PLUSVALORE NETTO</t>
  </si>
  <si>
    <t>PLUS M INOR</t>
  </si>
  <si>
    <t>AMMORT COMP</t>
  </si>
  <si>
    <t>AMM PASSATI</t>
  </si>
  <si>
    <t>RETT PLUSV</t>
  </si>
  <si>
    <t>RETT AMM</t>
  </si>
  <si>
    <t>dividendo ris. Prec</t>
  </si>
  <si>
    <t>calcolo differenze di consolidato alla data di acquisto 1/1/2008</t>
  </si>
  <si>
    <t>prezzo</t>
  </si>
  <si>
    <t>PARTECIP</t>
  </si>
  <si>
    <t>Capitale e riserv  di terzi</t>
  </si>
  <si>
    <t>avviamneto</t>
  </si>
  <si>
    <t>vendita interna br</t>
  </si>
  <si>
    <t>rett amm br</t>
  </si>
  <si>
    <t>di cui utile  minoranze</t>
  </si>
  <si>
    <t>riconciliazione utile capogr</t>
  </si>
  <si>
    <t>Capitale e riserve di terzi</t>
  </si>
  <si>
    <t>CALCOLO DIFFERENZE DI CONSOLIDAMENTO ALLA DATA DELL'ACQUISTO 1/1/1990</t>
  </si>
  <si>
    <t>ammort comp</t>
  </si>
  <si>
    <t>ammort prec</t>
  </si>
  <si>
    <t>merci rivendute</t>
  </si>
  <si>
    <t>merci  rimaste</t>
  </si>
  <si>
    <t>di cui utile minoranza</t>
  </si>
  <si>
    <t>Capiale e ris. Di terzi</t>
  </si>
  <si>
    <t>CALCOLO DIFFERENZE DI CONSOLIDAMENTO DATA DI ACQUISTO 1/1/2000</t>
  </si>
  <si>
    <t>PLUSVALORE LORDO IMPIANTO</t>
  </si>
  <si>
    <t>FONDO IMPOSTE DIFFERITE</t>
  </si>
  <si>
    <t>PLUSVALORE LORDO BREVETTO</t>
  </si>
  <si>
    <t>Capite e riserve di terzi</t>
  </si>
  <si>
    <t>ammort COMP</t>
  </si>
  <si>
    <t>ammort PRECED</t>
  </si>
  <si>
    <t>rimaneze</t>
  </si>
  <si>
    <t>vendita brevetto</t>
  </si>
  <si>
    <t>Capitale e ris. Di terzi</t>
  </si>
  <si>
    <t>CALCOLO DELLE DIFFERENZE DI CONSOLIDAMENTI ALLA DATA DI ACQUISTO 1/1/2002</t>
  </si>
  <si>
    <t>PLUS LORDO IMPIANTO</t>
  </si>
  <si>
    <t>PLUS NETTO IMPIANTO</t>
  </si>
  <si>
    <t>PLUS MINOR</t>
  </si>
  <si>
    <t>AMM COMP</t>
  </si>
  <si>
    <t>AMM PREGR</t>
  </si>
  <si>
    <t>RICONCILIAZIONE UTILE CAPOGRUPPO/GRUPPO</t>
  </si>
  <si>
    <t>Gruppo</t>
  </si>
  <si>
    <t>Minoranza</t>
  </si>
  <si>
    <t>Capogruppo</t>
  </si>
  <si>
    <t>utile bilancio capogruppo</t>
  </si>
  <si>
    <t>ammort diff consolid</t>
  </si>
  <si>
    <t>dividendo interno</t>
  </si>
  <si>
    <t>utili interni</t>
  </si>
  <si>
    <t>Utile consolidato</t>
  </si>
  <si>
    <t>-utle minoraze</t>
  </si>
  <si>
    <t>Utile consolidato capogr</t>
  </si>
  <si>
    <t>di cui utile capogruppo</t>
  </si>
  <si>
    <t>CALCOLO DIFFERENZE DI CONSOLIDAMENTO</t>
  </si>
  <si>
    <t>PARTECIPAZIONE</t>
  </si>
  <si>
    <t>PLUSV LORDO IMP</t>
  </si>
  <si>
    <t>PLUSV NETTO</t>
  </si>
  <si>
    <t>Caputale e ris terzi</t>
  </si>
  <si>
    <t>vendita impianto</t>
  </si>
  <si>
    <t>utile minoranze</t>
  </si>
  <si>
    <t>ammort impianto</t>
  </si>
  <si>
    <t>plusv lorda immobili</t>
  </si>
  <si>
    <t>imposte differite</t>
  </si>
  <si>
    <t>plusv netta immobili</t>
  </si>
  <si>
    <t>Capitale e riserve 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</si>
</sst>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/yy"/>
    <numFmt numFmtId="166" formatCode="#,##0.0"/>
    <numFmt numFmtId="167" formatCode="_-* #,##0_-;\-* #,##0_-;_-* &quot;-&quot;??_-;_-@_-"/>
  </numFmts>
  <fonts count="21" x14ac:knownFonts="1">
    <font>
      <sz val="10"/>
      <name val="MS Sans Serif"/>
    </font>
    <font>
      <b/>
      <sz val="10"/>
      <name val="MS Sans Serif"/>
    </font>
    <font>
      <i/>
      <sz val="10"/>
      <name val="MS Sans Serif"/>
    </font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b/>
      <i/>
      <sz val="8"/>
      <name val="MS Sans Serif"/>
      <family val="2"/>
    </font>
    <font>
      <b/>
      <sz val="9"/>
      <name val="MS Sans Serif"/>
      <family val="2"/>
    </font>
    <font>
      <i/>
      <sz val="10"/>
      <name val="MS Sans Serif"/>
      <family val="2"/>
    </font>
    <font>
      <i/>
      <sz val="8"/>
      <name val="MS Sans Serif"/>
      <family val="2"/>
    </font>
    <font>
      <sz val="10"/>
      <name val="MS Sans Serif"/>
      <family val="2"/>
    </font>
    <font>
      <i/>
      <sz val="8.5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color indexed="10"/>
      <name val="MS Sans Serif"/>
      <family val="2"/>
    </font>
    <font>
      <sz val="10"/>
      <color indexed="10"/>
      <name val="MS Sans Serif"/>
    </font>
    <font>
      <b/>
      <i/>
      <sz val="10"/>
      <name val="MS Sans Serif"/>
    </font>
    <font>
      <b/>
      <sz val="10"/>
      <color rgb="FF0070C0"/>
      <name val="MS Sans Serif"/>
    </font>
    <font>
      <sz val="10"/>
      <color rgb="FF0070C0"/>
      <name val="MS Sans Serif"/>
    </font>
    <font>
      <sz val="10"/>
      <color rgb="FFFF0000"/>
      <name val="MS Sans Serif"/>
    </font>
    <font>
      <b/>
      <sz val="10"/>
      <color rgb="FFFF0000"/>
      <name val="MS Sans Serif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15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0" borderId="0" xfId="0" quotePrefix="1" applyNumberFormat="1" applyAlignment="1">
      <alignment horizontal="left"/>
    </xf>
    <xf numFmtId="3" fontId="0" fillId="0" borderId="1" xfId="0" applyNumberFormat="1" applyBorder="1"/>
    <xf numFmtId="3" fontId="2" fillId="0" borderId="0" xfId="0" quotePrefix="1" applyNumberFormat="1" applyFont="1" applyAlignment="1">
      <alignment horizontal="left"/>
    </xf>
    <xf numFmtId="3" fontId="2" fillId="0" borderId="0" xfId="0" applyNumberFormat="1" applyFont="1"/>
    <xf numFmtId="3" fontId="3" fillId="0" borderId="0" xfId="0" applyNumberFormat="1" applyFont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1" fillId="0" borderId="3" xfId="0" applyNumberFormat="1" applyFont="1" applyBorder="1" applyAlignment="1">
      <alignment horizontal="center"/>
    </xf>
    <xf numFmtId="3" fontId="1" fillId="0" borderId="5" xfId="0" quotePrefix="1" applyNumberFormat="1" applyFont="1" applyBorder="1" applyAlignment="1">
      <alignment horizontal="right"/>
    </xf>
    <xf numFmtId="0" fontId="0" fillId="0" borderId="6" xfId="0" applyBorder="1"/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0" fillId="0" borderId="6" xfId="0" applyNumberFormat="1" applyBorder="1"/>
    <xf numFmtId="3" fontId="1" fillId="0" borderId="3" xfId="0" quotePrefix="1" applyNumberFormat="1" applyFont="1" applyBorder="1" applyAlignment="1">
      <alignment horizontal="right"/>
    </xf>
    <xf numFmtId="3" fontId="1" fillId="0" borderId="0" xfId="0" quotePrefix="1" applyNumberFormat="1" applyFont="1" applyAlignment="1">
      <alignment horizontal="left"/>
    </xf>
    <xf numFmtId="3" fontId="1" fillId="0" borderId="0" xfId="0" applyNumberFormat="1" applyFont="1"/>
    <xf numFmtId="0" fontId="0" fillId="0" borderId="5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165" fontId="4" fillId="0" borderId="0" xfId="0" applyNumberFormat="1" applyFont="1" applyAlignment="1">
      <alignment horizontal="center"/>
    </xf>
    <xf numFmtId="3" fontId="5" fillId="0" borderId="8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 wrapText="1"/>
    </xf>
    <xf numFmtId="3" fontId="8" fillId="0" borderId="0" xfId="0" applyNumberFormat="1" applyFont="1"/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8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/>
    <xf numFmtId="3" fontId="4" fillId="0" borderId="0" xfId="0" applyNumberFormat="1" applyFont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/>
    <xf numFmtId="3" fontId="0" fillId="0" borderId="0" xfId="0" applyNumberFormat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3" fontId="1" fillId="0" borderId="3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3" fontId="0" fillId="0" borderId="0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1" fillId="0" borderId="10" xfId="0" applyNumberFormat="1" applyFont="1" applyBorder="1" applyAlignment="1">
      <alignment horizontal="center"/>
    </xf>
    <xf numFmtId="3" fontId="0" fillId="0" borderId="11" xfId="0" applyNumberFormat="1" applyBorder="1"/>
    <xf numFmtId="3" fontId="11" fillId="0" borderId="0" xfId="0" applyNumberFormat="1" applyFont="1"/>
    <xf numFmtId="3" fontId="11" fillId="0" borderId="0" xfId="0" applyNumberFormat="1" applyFont="1" applyFill="1" applyBorder="1"/>
    <xf numFmtId="3" fontId="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3" fontId="14" fillId="0" borderId="0" xfId="0" applyNumberFormat="1" applyFont="1"/>
    <xf numFmtId="3" fontId="14" fillId="0" borderId="0" xfId="0" applyNumberFormat="1" applyFont="1" applyFill="1"/>
    <xf numFmtId="3" fontId="4" fillId="0" borderId="12" xfId="0" applyNumberFormat="1" applyFont="1" applyBorder="1" applyAlignment="1">
      <alignment horizontal="center"/>
    </xf>
    <xf numFmtId="166" fontId="0" fillId="0" borderId="0" xfId="0" applyNumberFormat="1"/>
    <xf numFmtId="3" fontId="0" fillId="0" borderId="0" xfId="0" applyNumberForma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0" fillId="0" borderId="0" xfId="0" applyBorder="1"/>
    <xf numFmtId="3" fontId="11" fillId="0" borderId="0" xfId="0" applyNumberFormat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15" fillId="0" borderId="0" xfId="0" applyNumberFormat="1" applyFont="1"/>
    <xf numFmtId="3" fontId="4" fillId="0" borderId="0" xfId="0" applyNumberFormat="1" applyFont="1"/>
    <xf numFmtId="3" fontId="4" fillId="0" borderId="1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0" fillId="0" borderId="16" xfId="0" applyNumberFormat="1" applyBorder="1"/>
    <xf numFmtId="3" fontId="0" fillId="0" borderId="17" xfId="0" applyNumberFormat="1" applyBorder="1"/>
    <xf numFmtId="3" fontId="4" fillId="0" borderId="17" xfId="0" applyNumberFormat="1" applyFont="1" applyBorder="1" applyAlignment="1">
      <alignment horizontal="center"/>
    </xf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3" fontId="4" fillId="0" borderId="21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0" fontId="0" fillId="0" borderId="21" xfId="0" applyBorder="1"/>
    <xf numFmtId="3" fontId="0" fillId="0" borderId="0" xfId="0" applyNumberFormat="1" applyFont="1" applyAlignment="1">
      <alignment horizontal="left"/>
    </xf>
    <xf numFmtId="3" fontId="0" fillId="0" borderId="22" xfId="0" applyNumberFormat="1" applyBorder="1"/>
    <xf numFmtId="3" fontId="8" fillId="0" borderId="0" xfId="0" applyNumberFormat="1" applyFont="1" applyAlignment="1">
      <alignment horizontal="left"/>
    </xf>
    <xf numFmtId="3" fontId="0" fillId="0" borderId="0" xfId="0" applyNumberFormat="1" applyFont="1"/>
    <xf numFmtId="3" fontId="0" fillId="0" borderId="0" xfId="0" applyNumberFormat="1" applyFont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3" fontId="4" fillId="0" borderId="17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4" fontId="9" fillId="0" borderId="0" xfId="0" applyNumberFormat="1" applyFont="1" applyAlignment="1">
      <alignment horizontal="center"/>
    </xf>
    <xf numFmtId="3" fontId="8" fillId="0" borderId="22" xfId="0" applyNumberFormat="1" applyFont="1" applyBorder="1"/>
    <xf numFmtId="3" fontId="9" fillId="0" borderId="22" xfId="0" applyNumberFormat="1" applyFont="1" applyBorder="1" applyAlignment="1">
      <alignment horizontal="center"/>
    </xf>
    <xf numFmtId="3" fontId="0" fillId="0" borderId="22" xfId="0" applyNumberFormat="1" applyFont="1" applyBorder="1" applyAlignment="1"/>
    <xf numFmtId="3" fontId="0" fillId="0" borderId="22" xfId="0" applyNumberFormat="1" applyFont="1" applyBorder="1" applyAlignment="1">
      <alignment horizontal="right"/>
    </xf>
    <xf numFmtId="3" fontId="0" fillId="0" borderId="1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/>
    <xf numFmtId="3" fontId="16" fillId="0" borderId="0" xfId="0" applyNumberFormat="1" applyFont="1"/>
    <xf numFmtId="3" fontId="1" fillId="0" borderId="1" xfId="0" applyNumberFormat="1" applyFont="1" applyBorder="1"/>
    <xf numFmtId="3" fontId="16" fillId="0" borderId="0" xfId="0" quotePrefix="1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17" fillId="0" borderId="0" xfId="0" quotePrefix="1" applyNumberFormat="1" applyFont="1" applyAlignment="1">
      <alignment horizontal="left"/>
    </xf>
    <xf numFmtId="3" fontId="17" fillId="0" borderId="0" xfId="0" applyNumberFormat="1" applyFont="1"/>
    <xf numFmtId="9" fontId="1" fillId="0" borderId="0" xfId="1" applyFont="1"/>
    <xf numFmtId="3" fontId="17" fillId="2" borderId="0" xfId="0" applyNumberFormat="1" applyFont="1" applyFill="1"/>
    <xf numFmtId="3" fontId="1" fillId="2" borderId="0" xfId="0" applyNumberFormat="1" applyFont="1" applyFill="1"/>
    <xf numFmtId="3" fontId="18" fillId="0" borderId="0" xfId="0" applyNumberFormat="1" applyFont="1"/>
    <xf numFmtId="9" fontId="0" fillId="0" borderId="0" xfId="1" applyFont="1"/>
    <xf numFmtId="3" fontId="0" fillId="2" borderId="0" xfId="0" applyNumberFormat="1" applyFill="1"/>
    <xf numFmtId="3" fontId="18" fillId="2" borderId="0" xfId="0" applyNumberFormat="1" applyFont="1" applyFill="1"/>
    <xf numFmtId="3" fontId="18" fillId="0" borderId="0" xfId="0" quotePrefix="1" applyNumberFormat="1" applyFont="1" applyAlignment="1">
      <alignment horizontal="left"/>
    </xf>
    <xf numFmtId="3" fontId="0" fillId="0" borderId="2" xfId="0" applyNumberFormat="1" applyFont="1" applyBorder="1"/>
    <xf numFmtId="3" fontId="0" fillId="0" borderId="0" xfId="0" applyNumberFormat="1" applyFont="1" applyFill="1"/>
    <xf numFmtId="9" fontId="0" fillId="0" borderId="0" xfId="0" applyNumberFormat="1" applyBorder="1"/>
    <xf numFmtId="3" fontId="19" fillId="0" borderId="0" xfId="0" applyNumberFormat="1" applyFont="1"/>
    <xf numFmtId="3" fontId="19" fillId="0" borderId="0" xfId="0" quotePrefix="1" applyNumberFormat="1" applyFont="1" applyAlignment="1">
      <alignment horizontal="left"/>
    </xf>
    <xf numFmtId="167" fontId="0" fillId="0" borderId="0" xfId="2" applyNumberFormat="1" applyFont="1" applyBorder="1" applyAlignment="1">
      <alignment horizontal="center"/>
    </xf>
    <xf numFmtId="167" fontId="0" fillId="0" borderId="0" xfId="0" applyNumberFormat="1" applyBorder="1"/>
    <xf numFmtId="3" fontId="1" fillId="3" borderId="3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right"/>
    </xf>
    <xf numFmtId="3" fontId="0" fillId="3" borderId="0" xfId="0" applyNumberFormat="1" applyFill="1"/>
    <xf numFmtId="3" fontId="0" fillId="3" borderId="1" xfId="0" applyNumberFormat="1" applyFill="1" applyBorder="1"/>
    <xf numFmtId="3" fontId="2" fillId="3" borderId="0" xfId="0" applyNumberFormat="1" applyFont="1" applyFill="1"/>
    <xf numFmtId="3" fontId="0" fillId="4" borderId="2" xfId="0" applyNumberFormat="1" applyFill="1" applyBorder="1"/>
    <xf numFmtId="3" fontId="1" fillId="4" borderId="3" xfId="0" applyNumberFormat="1" applyFont="1" applyFill="1" applyBorder="1" applyAlignment="1">
      <alignment horizontal="right"/>
    </xf>
    <xf numFmtId="3" fontId="0" fillId="4" borderId="0" xfId="0" applyNumberFormat="1" applyFill="1"/>
    <xf numFmtId="3" fontId="0" fillId="4" borderId="1" xfId="0" applyNumberFormat="1" applyFill="1" applyBorder="1"/>
    <xf numFmtId="3" fontId="3" fillId="4" borderId="0" xfId="0" applyNumberFormat="1" applyFont="1" applyFill="1"/>
    <xf numFmtId="3" fontId="2" fillId="4" borderId="0" xfId="0" applyNumberFormat="1" applyFont="1" applyFill="1"/>
    <xf numFmtId="3" fontId="0" fillId="5" borderId="3" xfId="0" applyNumberFormat="1" applyFill="1" applyBorder="1"/>
    <xf numFmtId="3" fontId="1" fillId="5" borderId="3" xfId="0" applyNumberFormat="1" applyFont="1" applyFill="1" applyBorder="1" applyAlignment="1">
      <alignment horizontal="right"/>
    </xf>
    <xf numFmtId="3" fontId="0" fillId="5" borderId="0" xfId="0" applyNumberFormat="1" applyFill="1"/>
    <xf numFmtId="3" fontId="0" fillId="5" borderId="1" xfId="0" applyNumberFormat="1" applyFill="1" applyBorder="1"/>
    <xf numFmtId="3" fontId="3" fillId="5" borderId="0" xfId="0" applyNumberFormat="1" applyFont="1" applyFill="1"/>
    <xf numFmtId="3" fontId="2" fillId="5" borderId="0" xfId="0" applyNumberFormat="1" applyFont="1" applyFill="1"/>
    <xf numFmtId="3" fontId="0" fillId="6" borderId="3" xfId="0" applyNumberFormat="1" applyFill="1" applyBorder="1"/>
    <xf numFmtId="3" fontId="1" fillId="6" borderId="3" xfId="0" applyNumberFormat="1" applyFont="1" applyFill="1" applyBorder="1" applyAlignment="1">
      <alignment horizontal="right"/>
    </xf>
    <xf numFmtId="3" fontId="0" fillId="6" borderId="0" xfId="0" applyNumberFormat="1" applyFill="1"/>
    <xf numFmtId="3" fontId="0" fillId="6" borderId="1" xfId="0" applyNumberFormat="1" applyFill="1" applyBorder="1"/>
    <xf numFmtId="3" fontId="2" fillId="6" borderId="0" xfId="0" applyNumberFormat="1" applyFont="1" applyFill="1"/>
    <xf numFmtId="3" fontId="0" fillId="7" borderId="0" xfId="0" applyNumberFormat="1" applyFill="1"/>
    <xf numFmtId="3" fontId="0" fillId="7" borderId="3" xfId="0" applyNumberFormat="1" applyFill="1" applyBorder="1"/>
    <xf numFmtId="3" fontId="1" fillId="7" borderId="3" xfId="0" applyNumberFormat="1" applyFont="1" applyFill="1" applyBorder="1" applyAlignment="1">
      <alignment horizontal="right"/>
    </xf>
    <xf numFmtId="3" fontId="0" fillId="7" borderId="1" xfId="0" applyNumberFormat="1" applyFill="1" applyBorder="1"/>
    <xf numFmtId="3" fontId="3" fillId="7" borderId="0" xfId="0" applyNumberFormat="1" applyFont="1" applyFill="1"/>
    <xf numFmtId="3" fontId="2" fillId="7" borderId="0" xfId="0" applyNumberFormat="1" applyFont="1" applyFill="1"/>
    <xf numFmtId="3" fontId="1" fillId="2" borderId="1" xfId="0" applyNumberFormat="1" applyFont="1" applyFill="1" applyBorder="1"/>
    <xf numFmtId="3" fontId="20" fillId="0" borderId="1" xfId="0" applyNumberFormat="1" applyFont="1" applyBorder="1"/>
    <xf numFmtId="3" fontId="1" fillId="4" borderId="0" xfId="0" applyNumberFormat="1" applyFont="1" applyFill="1"/>
    <xf numFmtId="3" fontId="1" fillId="0" borderId="0" xfId="0" quotePrefix="1" applyNumberFormat="1" applyFont="1"/>
    <xf numFmtId="3" fontId="1" fillId="0" borderId="0" xfId="0" applyNumberFormat="1" applyFont="1" applyFill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0" fillId="0" borderId="2" xfId="0" applyNumberFormat="1" applyFill="1" applyBorder="1"/>
    <xf numFmtId="3" fontId="0" fillId="0" borderId="3" xfId="0" applyNumberFormat="1" applyFill="1" applyBorder="1"/>
    <xf numFmtId="3" fontId="1" fillId="0" borderId="3" xfId="0" applyNumberFormat="1" applyFont="1" applyFill="1" applyBorder="1" applyAlignment="1">
      <alignment horizontal="center"/>
    </xf>
    <xf numFmtId="3" fontId="0" fillId="0" borderId="4" xfId="0" applyNumberFormat="1" applyFill="1" applyBorder="1"/>
    <xf numFmtId="3" fontId="1" fillId="0" borderId="5" xfId="0" quotePrefix="1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9" xfId="0" applyFill="1" applyBorder="1"/>
    <xf numFmtId="0" fontId="0" fillId="0" borderId="10" xfId="0" applyFill="1" applyBorder="1"/>
    <xf numFmtId="3" fontId="1" fillId="0" borderId="6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0" fillId="0" borderId="6" xfId="0" applyNumberFormat="1" applyFill="1" applyBorder="1"/>
    <xf numFmtId="3" fontId="2" fillId="0" borderId="0" xfId="0" applyNumberFormat="1" applyFont="1" applyFill="1"/>
    <xf numFmtId="3" fontId="0" fillId="0" borderId="0" xfId="0" quotePrefix="1" applyNumberFormat="1" applyFill="1" applyAlignment="1">
      <alignment horizontal="left"/>
    </xf>
    <xf numFmtId="3" fontId="18" fillId="0" borderId="0" xfId="0" applyNumberFormat="1" applyFont="1" applyFill="1"/>
    <xf numFmtId="3" fontId="0" fillId="0" borderId="1" xfId="0" applyNumberFormat="1" applyFill="1" applyBorder="1"/>
    <xf numFmtId="3" fontId="2" fillId="0" borderId="0" xfId="0" quotePrefix="1" applyNumberFormat="1" applyFont="1" applyFill="1" applyAlignment="1">
      <alignment horizontal="left"/>
    </xf>
    <xf numFmtId="3" fontId="3" fillId="0" borderId="0" xfId="0" applyNumberFormat="1" applyFont="1" applyFill="1"/>
    <xf numFmtId="3" fontId="0" fillId="0" borderId="0" xfId="0" applyNumberFormat="1" applyFill="1" applyAlignment="1">
      <alignment horizontal="left"/>
    </xf>
    <xf numFmtId="9" fontId="0" fillId="0" borderId="0" xfId="1" applyFont="1" applyFill="1"/>
    <xf numFmtId="9" fontId="3" fillId="0" borderId="0" xfId="1" applyFont="1" applyFill="1"/>
    <xf numFmtId="3" fontId="19" fillId="0" borderId="0" xfId="0" applyNumberFormat="1" applyFont="1" applyFill="1"/>
    <xf numFmtId="9" fontId="0" fillId="0" borderId="0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167" fontId="1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horizontal="right"/>
    </xf>
    <xf numFmtId="167" fontId="0" fillId="2" borderId="0" xfId="2" applyNumberFormat="1" applyFont="1" applyFill="1"/>
    <xf numFmtId="3" fontId="10" fillId="2" borderId="0" xfId="0" applyNumberFormat="1" applyFont="1" applyFill="1"/>
    <xf numFmtId="3" fontId="10" fillId="4" borderId="0" xfId="0" applyNumberFormat="1" applyFont="1" applyFill="1"/>
    <xf numFmtId="3" fontId="0" fillId="8" borderId="0" xfId="0" applyNumberFormat="1" applyFill="1"/>
    <xf numFmtId="3" fontId="0" fillId="8" borderId="1" xfId="0" applyNumberFormat="1" applyFill="1" applyBorder="1"/>
    <xf numFmtId="3" fontId="0" fillId="9" borderId="0" xfId="0" applyNumberFormat="1" applyFill="1"/>
    <xf numFmtId="3" fontId="14" fillId="9" borderId="0" xfId="0" applyNumberFormat="1" applyFont="1" applyFill="1"/>
    <xf numFmtId="3" fontId="2" fillId="9" borderId="0" xfId="0" applyNumberFormat="1" applyFont="1" applyFill="1"/>
    <xf numFmtId="9" fontId="0" fillId="0" borderId="0" xfId="2" applyNumberFormat="1" applyFont="1"/>
    <xf numFmtId="3" fontId="19" fillId="2" borderId="0" xfId="0" applyNumberFormat="1" applyFont="1" applyFill="1"/>
    <xf numFmtId="3" fontId="0" fillId="10" borderId="0" xfId="0" applyNumberFormat="1" applyFill="1"/>
    <xf numFmtId="3" fontId="19" fillId="10" borderId="0" xfId="0" applyNumberFormat="1" applyFont="1" applyFill="1"/>
    <xf numFmtId="3" fontId="0" fillId="0" borderId="0" xfId="0" quotePrefix="1" applyNumberFormat="1"/>
    <xf numFmtId="3" fontId="1" fillId="10" borderId="3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opLeftCell="A7" zoomScale="150" zoomScaleNormal="150" workbookViewId="0">
      <selection activeCell="D21" sqref="D21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28515625" style="1" customWidth="1"/>
    <col min="8" max="9" width="9.140625" style="1"/>
    <col min="10" max="10" width="10.85546875" style="1" customWidth="1"/>
    <col min="11" max="11" width="13.140625" style="1" customWidth="1"/>
    <col min="12" max="16384" width="9.140625" style="1"/>
  </cols>
  <sheetData>
    <row r="1" spans="1:11" x14ac:dyDescent="0.2"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4"/>
      <c r="F2" s="15"/>
      <c r="G2" s="15"/>
      <c r="H2" s="15"/>
      <c r="I2" s="15"/>
      <c r="J2" s="16"/>
      <c r="K2" s="13"/>
    </row>
    <row r="4" spans="1:11" x14ac:dyDescent="0.2">
      <c r="A4" s="1" t="s">
        <v>5</v>
      </c>
      <c r="B4" s="1">
        <v>3000</v>
      </c>
      <c r="C4" s="1">
        <v>4000</v>
      </c>
      <c r="D4" s="1">
        <f>+C4+B4</f>
        <v>7000</v>
      </c>
    </row>
    <row r="5" spans="1:11" x14ac:dyDescent="0.2">
      <c r="A5" s="1" t="s">
        <v>6</v>
      </c>
      <c r="B5" s="1">
        <v>2500</v>
      </c>
      <c r="C5" s="1">
        <v>6000</v>
      </c>
      <c r="D5" s="1">
        <f>+C5+B5</f>
        <v>8500</v>
      </c>
    </row>
    <row r="6" spans="1:11" x14ac:dyDescent="0.2">
      <c r="A6" s="1" t="s">
        <v>7</v>
      </c>
      <c r="B6" s="1">
        <v>7500</v>
      </c>
      <c r="C6" s="1">
        <v>3000</v>
      </c>
      <c r="D6" s="1">
        <f>+C6+B6</f>
        <v>10500</v>
      </c>
    </row>
    <row r="7" spans="1:11" x14ac:dyDescent="0.2">
      <c r="A7" s="6" t="s">
        <v>8</v>
      </c>
    </row>
    <row r="8" spans="1:11" x14ac:dyDescent="0.2">
      <c r="A8" s="3" t="s">
        <v>9</v>
      </c>
      <c r="B8" s="1">
        <v>8000</v>
      </c>
      <c r="D8" s="1">
        <f>+C8+B8</f>
        <v>8000</v>
      </c>
    </row>
    <row r="9" spans="1:11" ht="13.5" thickBot="1" x14ac:dyDescent="0.25">
      <c r="A9" s="1" t="s">
        <v>10</v>
      </c>
      <c r="B9" s="4">
        <f>SUM(B4:B8)</f>
        <v>21000</v>
      </c>
      <c r="C9" s="4">
        <f>SUM(C4:C8)</f>
        <v>13000</v>
      </c>
      <c r="D9" s="4">
        <f>+C9+B9</f>
        <v>34000</v>
      </c>
      <c r="E9" s="4"/>
      <c r="F9" s="4"/>
      <c r="G9" s="4"/>
      <c r="H9" s="4"/>
      <c r="I9" s="4"/>
      <c r="J9" s="4"/>
      <c r="K9" s="4"/>
    </row>
    <row r="10" spans="1:11" ht="13.5" thickTop="1" x14ac:dyDescent="0.2"/>
    <row r="11" spans="1:11" x14ac:dyDescent="0.2">
      <c r="A11" s="1" t="s">
        <v>11</v>
      </c>
      <c r="B11" s="1">
        <f>+B18-SUM(B12:B17)</f>
        <v>6500</v>
      </c>
      <c r="C11" s="1">
        <f>+C18-SUM(C12:C17)</f>
        <v>5500</v>
      </c>
      <c r="D11" s="1">
        <f>+C11+B11</f>
        <v>12000</v>
      </c>
    </row>
    <row r="12" spans="1:11" x14ac:dyDescent="0.2">
      <c r="A12" s="1" t="s">
        <v>12</v>
      </c>
      <c r="B12" s="1">
        <v>4000</v>
      </c>
      <c r="C12" s="1">
        <v>1000</v>
      </c>
      <c r="D12" s="1">
        <f>+C12+B12</f>
        <v>5000</v>
      </c>
    </row>
    <row r="13" spans="1:11" s="6" customFormat="1" x14ac:dyDescent="0.2">
      <c r="A13" s="5" t="s">
        <v>13</v>
      </c>
      <c r="F13" s="7"/>
      <c r="K13" s="1"/>
    </row>
    <row r="14" spans="1:11" s="6" customFormat="1" x14ac:dyDescent="0.2">
      <c r="A14" s="6" t="s">
        <v>14</v>
      </c>
      <c r="J14" s="7"/>
      <c r="K14" s="1"/>
    </row>
    <row r="15" spans="1:11" x14ac:dyDescent="0.2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1" x14ac:dyDescent="0.2">
      <c r="A16" s="1" t="s">
        <v>16</v>
      </c>
      <c r="B16" s="1">
        <v>6000</v>
      </c>
      <c r="C16" s="1">
        <v>3500</v>
      </c>
      <c r="D16" s="1">
        <f>+C16+B16</f>
        <v>9500</v>
      </c>
    </row>
    <row r="17" spans="1:11" x14ac:dyDescent="0.2">
      <c r="A17" s="1" t="s">
        <v>17</v>
      </c>
      <c r="B17" s="1">
        <v>1500</v>
      </c>
      <c r="C17" s="1">
        <v>1000</v>
      </c>
      <c r="D17" s="1">
        <f>+C17+B17</f>
        <v>2500</v>
      </c>
    </row>
    <row r="18" spans="1:11" ht="13.5" thickBot="1" x14ac:dyDescent="0.25">
      <c r="A18" s="1" t="s">
        <v>18</v>
      </c>
      <c r="B18" s="4">
        <f>+B9</f>
        <v>21000</v>
      </c>
      <c r="C18" s="4">
        <f>+C9</f>
        <v>13000</v>
      </c>
      <c r="D18" s="4">
        <f>+C18+B18</f>
        <v>34000</v>
      </c>
      <c r="E18" s="4"/>
      <c r="F18" s="4"/>
      <c r="G18" s="4"/>
      <c r="H18" s="4"/>
      <c r="I18" s="4"/>
      <c r="J18" s="4"/>
      <c r="K18" s="4"/>
    </row>
    <row r="19" spans="1:11" ht="13.5" thickTop="1" x14ac:dyDescent="0.2"/>
    <row r="20" spans="1:11" x14ac:dyDescent="0.2">
      <c r="A20" s="1" t="s">
        <v>19</v>
      </c>
      <c r="B20" s="1">
        <v>80000</v>
      </c>
      <c r="C20" s="1">
        <v>60000</v>
      </c>
      <c r="D20" s="1">
        <f>+C20+B20</f>
        <v>140000</v>
      </c>
    </row>
    <row r="21" spans="1:11" x14ac:dyDescent="0.2">
      <c r="A21" s="3" t="s">
        <v>20</v>
      </c>
      <c r="B21" s="1">
        <v>400</v>
      </c>
      <c r="D21" s="1">
        <f>+C21+B21</f>
        <v>400</v>
      </c>
    </row>
    <row r="22" spans="1:11" x14ac:dyDescent="0.2">
      <c r="A22" s="2" t="s">
        <v>21</v>
      </c>
      <c r="B22" s="1">
        <f>+B5</f>
        <v>2500</v>
      </c>
      <c r="C22" s="1">
        <f>+C5</f>
        <v>6000</v>
      </c>
      <c r="D22" s="1">
        <f>+C22+B22</f>
        <v>8500</v>
      </c>
    </row>
    <row r="23" spans="1:11" x14ac:dyDescent="0.2">
      <c r="A23" s="3" t="s">
        <v>22</v>
      </c>
      <c r="B23" s="1">
        <f>-B20-B21-B24+B26-B22</f>
        <v>-79900</v>
      </c>
      <c r="C23" s="1">
        <f>-C20-C21-C24+C26-C22</f>
        <v>-64000</v>
      </c>
      <c r="D23" s="1">
        <f>+C23+B23</f>
        <v>-143900</v>
      </c>
    </row>
    <row r="24" spans="1:11" x14ac:dyDescent="0.2">
      <c r="A24" s="1" t="s">
        <v>23</v>
      </c>
      <c r="B24" s="1">
        <f>-B26</f>
        <v>-1500</v>
      </c>
      <c r="C24" s="1">
        <f>-C26</f>
        <v>-1000</v>
      </c>
      <c r="D24" s="1">
        <f>+C24+B24</f>
        <v>-2500</v>
      </c>
    </row>
    <row r="25" spans="1:11" x14ac:dyDescent="0.2">
      <c r="A25" s="6" t="s">
        <v>14</v>
      </c>
    </row>
    <row r="26" spans="1:11" ht="13.5" thickBot="1" x14ac:dyDescent="0.25">
      <c r="A26" s="1" t="s">
        <v>24</v>
      </c>
      <c r="B26" s="4">
        <f>+B17</f>
        <v>1500</v>
      </c>
      <c r="C26" s="4">
        <f>+C17</f>
        <v>1000</v>
      </c>
      <c r="D26" s="4">
        <f>+C26+B26</f>
        <v>2500</v>
      </c>
      <c r="E26" s="4"/>
      <c r="F26" s="4"/>
      <c r="G26" s="4"/>
      <c r="H26" s="4"/>
      <c r="I26" s="4"/>
      <c r="J26" s="4"/>
      <c r="K26" s="4"/>
    </row>
    <row r="27" spans="1:11" ht="13.5" thickTop="1" x14ac:dyDescent="0.2"/>
  </sheetData>
  <printOptions gridLines="1" gridLinesSet="0"/>
  <pageMargins left="0.78740157480314965" right="0.78740157480314965" top="0.98425196850393704" bottom="0.98425196850393704" header="0.5" footer="0.5"/>
  <pageSetup paperSize="9" scale="98" orientation="landscape" horizontalDpi="300" verticalDpi="30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68"/>
  <sheetViews>
    <sheetView workbookViewId="0">
      <selection activeCell="E37" sqref="E37"/>
    </sheetView>
  </sheetViews>
  <sheetFormatPr defaultRowHeight="12.75" x14ac:dyDescent="0.2"/>
  <cols>
    <col min="1" max="1" width="22.140625" style="1" customWidth="1"/>
    <col min="2" max="2" width="13.42578125" style="1" customWidth="1"/>
    <col min="3" max="3" width="12.140625" style="39" customWidth="1"/>
    <col min="4" max="4" width="7" style="40" customWidth="1"/>
    <col min="5" max="5" width="12.140625" style="34" customWidth="1"/>
    <col min="6" max="6" width="11.7109375" style="1" customWidth="1"/>
    <col min="7" max="7" width="8.7109375" style="1" customWidth="1"/>
    <col min="8" max="8" width="9.28515625" style="1" customWidth="1"/>
    <col min="9" max="9" width="9.140625" style="1" customWidth="1"/>
    <col min="10" max="10" width="9.28515625" style="1" customWidth="1"/>
    <col min="11" max="11" width="13.140625" style="1" customWidth="1"/>
    <col min="12" max="256" width="9.140625" style="1"/>
    <col min="257" max="257" width="22.140625" style="1" customWidth="1"/>
    <col min="258" max="258" width="13.42578125" style="1" customWidth="1"/>
    <col min="259" max="259" width="12.140625" style="1" customWidth="1"/>
    <col min="260" max="260" width="7" style="1" customWidth="1"/>
    <col min="261" max="261" width="12.140625" style="1" customWidth="1"/>
    <col min="262" max="262" width="11.7109375" style="1" customWidth="1"/>
    <col min="263" max="263" width="8.7109375" style="1" customWidth="1"/>
    <col min="264" max="264" width="9.28515625" style="1" customWidth="1"/>
    <col min="265" max="265" width="9.140625" style="1" customWidth="1"/>
    <col min="266" max="266" width="9.28515625" style="1" customWidth="1"/>
    <col min="267" max="267" width="13.140625" style="1" customWidth="1"/>
    <col min="268" max="512" width="9.140625" style="1"/>
    <col min="513" max="513" width="22.140625" style="1" customWidth="1"/>
    <col min="514" max="514" width="13.42578125" style="1" customWidth="1"/>
    <col min="515" max="515" width="12.140625" style="1" customWidth="1"/>
    <col min="516" max="516" width="7" style="1" customWidth="1"/>
    <col min="517" max="517" width="12.140625" style="1" customWidth="1"/>
    <col min="518" max="518" width="11.7109375" style="1" customWidth="1"/>
    <col min="519" max="519" width="8.7109375" style="1" customWidth="1"/>
    <col min="520" max="520" width="9.28515625" style="1" customWidth="1"/>
    <col min="521" max="521" width="9.140625" style="1" customWidth="1"/>
    <col min="522" max="522" width="9.28515625" style="1" customWidth="1"/>
    <col min="523" max="523" width="13.140625" style="1" customWidth="1"/>
    <col min="524" max="768" width="9.140625" style="1"/>
    <col min="769" max="769" width="22.140625" style="1" customWidth="1"/>
    <col min="770" max="770" width="13.42578125" style="1" customWidth="1"/>
    <col min="771" max="771" width="12.140625" style="1" customWidth="1"/>
    <col min="772" max="772" width="7" style="1" customWidth="1"/>
    <col min="773" max="773" width="12.140625" style="1" customWidth="1"/>
    <col min="774" max="774" width="11.7109375" style="1" customWidth="1"/>
    <col min="775" max="775" width="8.7109375" style="1" customWidth="1"/>
    <col min="776" max="776" width="9.28515625" style="1" customWidth="1"/>
    <col min="777" max="777" width="9.140625" style="1" customWidth="1"/>
    <col min="778" max="778" width="9.2851562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3.42578125" style="1" customWidth="1"/>
    <col min="1027" max="1027" width="12.140625" style="1" customWidth="1"/>
    <col min="1028" max="1028" width="7" style="1" customWidth="1"/>
    <col min="1029" max="1029" width="12.140625" style="1" customWidth="1"/>
    <col min="1030" max="1030" width="11.7109375" style="1" customWidth="1"/>
    <col min="1031" max="1031" width="8.7109375" style="1" customWidth="1"/>
    <col min="1032" max="1032" width="9.28515625" style="1" customWidth="1"/>
    <col min="1033" max="1033" width="9.140625" style="1" customWidth="1"/>
    <col min="1034" max="1034" width="9.2851562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3.42578125" style="1" customWidth="1"/>
    <col min="1283" max="1283" width="12.140625" style="1" customWidth="1"/>
    <col min="1284" max="1284" width="7" style="1" customWidth="1"/>
    <col min="1285" max="1285" width="12.140625" style="1" customWidth="1"/>
    <col min="1286" max="1286" width="11.7109375" style="1" customWidth="1"/>
    <col min="1287" max="1287" width="8.7109375" style="1" customWidth="1"/>
    <col min="1288" max="1288" width="9.28515625" style="1" customWidth="1"/>
    <col min="1289" max="1289" width="9.140625" style="1" customWidth="1"/>
    <col min="1290" max="1290" width="9.2851562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3.42578125" style="1" customWidth="1"/>
    <col min="1539" max="1539" width="12.140625" style="1" customWidth="1"/>
    <col min="1540" max="1540" width="7" style="1" customWidth="1"/>
    <col min="1541" max="1541" width="12.140625" style="1" customWidth="1"/>
    <col min="1542" max="1542" width="11.7109375" style="1" customWidth="1"/>
    <col min="1543" max="1543" width="8.7109375" style="1" customWidth="1"/>
    <col min="1544" max="1544" width="9.28515625" style="1" customWidth="1"/>
    <col min="1545" max="1545" width="9.140625" style="1" customWidth="1"/>
    <col min="1546" max="1546" width="9.2851562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3.42578125" style="1" customWidth="1"/>
    <col min="1795" max="1795" width="12.140625" style="1" customWidth="1"/>
    <col min="1796" max="1796" width="7" style="1" customWidth="1"/>
    <col min="1797" max="1797" width="12.140625" style="1" customWidth="1"/>
    <col min="1798" max="1798" width="11.7109375" style="1" customWidth="1"/>
    <col min="1799" max="1799" width="8.7109375" style="1" customWidth="1"/>
    <col min="1800" max="1800" width="9.28515625" style="1" customWidth="1"/>
    <col min="1801" max="1801" width="9.140625" style="1" customWidth="1"/>
    <col min="1802" max="1802" width="9.2851562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3.42578125" style="1" customWidth="1"/>
    <col min="2051" max="2051" width="12.140625" style="1" customWidth="1"/>
    <col min="2052" max="2052" width="7" style="1" customWidth="1"/>
    <col min="2053" max="2053" width="12.140625" style="1" customWidth="1"/>
    <col min="2054" max="2054" width="11.7109375" style="1" customWidth="1"/>
    <col min="2055" max="2055" width="8.7109375" style="1" customWidth="1"/>
    <col min="2056" max="2056" width="9.28515625" style="1" customWidth="1"/>
    <col min="2057" max="2057" width="9.140625" style="1" customWidth="1"/>
    <col min="2058" max="2058" width="9.2851562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3.42578125" style="1" customWidth="1"/>
    <col min="2307" max="2307" width="12.140625" style="1" customWidth="1"/>
    <col min="2308" max="2308" width="7" style="1" customWidth="1"/>
    <col min="2309" max="2309" width="12.140625" style="1" customWidth="1"/>
    <col min="2310" max="2310" width="11.7109375" style="1" customWidth="1"/>
    <col min="2311" max="2311" width="8.7109375" style="1" customWidth="1"/>
    <col min="2312" max="2312" width="9.28515625" style="1" customWidth="1"/>
    <col min="2313" max="2313" width="9.140625" style="1" customWidth="1"/>
    <col min="2314" max="2314" width="9.2851562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3.42578125" style="1" customWidth="1"/>
    <col min="2563" max="2563" width="12.140625" style="1" customWidth="1"/>
    <col min="2564" max="2564" width="7" style="1" customWidth="1"/>
    <col min="2565" max="2565" width="12.140625" style="1" customWidth="1"/>
    <col min="2566" max="2566" width="11.7109375" style="1" customWidth="1"/>
    <col min="2567" max="2567" width="8.7109375" style="1" customWidth="1"/>
    <col min="2568" max="2568" width="9.28515625" style="1" customWidth="1"/>
    <col min="2569" max="2569" width="9.140625" style="1" customWidth="1"/>
    <col min="2570" max="2570" width="9.2851562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3.42578125" style="1" customWidth="1"/>
    <col min="2819" max="2819" width="12.140625" style="1" customWidth="1"/>
    <col min="2820" max="2820" width="7" style="1" customWidth="1"/>
    <col min="2821" max="2821" width="12.140625" style="1" customWidth="1"/>
    <col min="2822" max="2822" width="11.7109375" style="1" customWidth="1"/>
    <col min="2823" max="2823" width="8.7109375" style="1" customWidth="1"/>
    <col min="2824" max="2824" width="9.28515625" style="1" customWidth="1"/>
    <col min="2825" max="2825" width="9.140625" style="1" customWidth="1"/>
    <col min="2826" max="2826" width="9.2851562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3.42578125" style="1" customWidth="1"/>
    <col min="3075" max="3075" width="12.140625" style="1" customWidth="1"/>
    <col min="3076" max="3076" width="7" style="1" customWidth="1"/>
    <col min="3077" max="3077" width="12.140625" style="1" customWidth="1"/>
    <col min="3078" max="3078" width="11.7109375" style="1" customWidth="1"/>
    <col min="3079" max="3079" width="8.7109375" style="1" customWidth="1"/>
    <col min="3080" max="3080" width="9.28515625" style="1" customWidth="1"/>
    <col min="3081" max="3081" width="9.140625" style="1" customWidth="1"/>
    <col min="3082" max="3082" width="9.2851562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3.42578125" style="1" customWidth="1"/>
    <col min="3331" max="3331" width="12.140625" style="1" customWidth="1"/>
    <col min="3332" max="3332" width="7" style="1" customWidth="1"/>
    <col min="3333" max="3333" width="12.140625" style="1" customWidth="1"/>
    <col min="3334" max="3334" width="11.7109375" style="1" customWidth="1"/>
    <col min="3335" max="3335" width="8.7109375" style="1" customWidth="1"/>
    <col min="3336" max="3336" width="9.28515625" style="1" customWidth="1"/>
    <col min="3337" max="3337" width="9.140625" style="1" customWidth="1"/>
    <col min="3338" max="3338" width="9.2851562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3.42578125" style="1" customWidth="1"/>
    <col min="3587" max="3587" width="12.140625" style="1" customWidth="1"/>
    <col min="3588" max="3588" width="7" style="1" customWidth="1"/>
    <col min="3589" max="3589" width="12.140625" style="1" customWidth="1"/>
    <col min="3590" max="3590" width="11.7109375" style="1" customWidth="1"/>
    <col min="3591" max="3591" width="8.7109375" style="1" customWidth="1"/>
    <col min="3592" max="3592" width="9.28515625" style="1" customWidth="1"/>
    <col min="3593" max="3593" width="9.140625" style="1" customWidth="1"/>
    <col min="3594" max="3594" width="9.2851562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3.42578125" style="1" customWidth="1"/>
    <col min="3843" max="3843" width="12.140625" style="1" customWidth="1"/>
    <col min="3844" max="3844" width="7" style="1" customWidth="1"/>
    <col min="3845" max="3845" width="12.140625" style="1" customWidth="1"/>
    <col min="3846" max="3846" width="11.7109375" style="1" customWidth="1"/>
    <col min="3847" max="3847" width="8.7109375" style="1" customWidth="1"/>
    <col min="3848" max="3848" width="9.28515625" style="1" customWidth="1"/>
    <col min="3849" max="3849" width="9.140625" style="1" customWidth="1"/>
    <col min="3850" max="3850" width="9.2851562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3.42578125" style="1" customWidth="1"/>
    <col min="4099" max="4099" width="12.140625" style="1" customWidth="1"/>
    <col min="4100" max="4100" width="7" style="1" customWidth="1"/>
    <col min="4101" max="4101" width="12.140625" style="1" customWidth="1"/>
    <col min="4102" max="4102" width="11.7109375" style="1" customWidth="1"/>
    <col min="4103" max="4103" width="8.7109375" style="1" customWidth="1"/>
    <col min="4104" max="4104" width="9.28515625" style="1" customWidth="1"/>
    <col min="4105" max="4105" width="9.140625" style="1" customWidth="1"/>
    <col min="4106" max="4106" width="9.2851562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3.42578125" style="1" customWidth="1"/>
    <col min="4355" max="4355" width="12.140625" style="1" customWidth="1"/>
    <col min="4356" max="4356" width="7" style="1" customWidth="1"/>
    <col min="4357" max="4357" width="12.140625" style="1" customWidth="1"/>
    <col min="4358" max="4358" width="11.7109375" style="1" customWidth="1"/>
    <col min="4359" max="4359" width="8.7109375" style="1" customWidth="1"/>
    <col min="4360" max="4360" width="9.28515625" style="1" customWidth="1"/>
    <col min="4361" max="4361" width="9.140625" style="1" customWidth="1"/>
    <col min="4362" max="4362" width="9.2851562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3.42578125" style="1" customWidth="1"/>
    <col min="4611" max="4611" width="12.140625" style="1" customWidth="1"/>
    <col min="4612" max="4612" width="7" style="1" customWidth="1"/>
    <col min="4613" max="4613" width="12.140625" style="1" customWidth="1"/>
    <col min="4614" max="4614" width="11.7109375" style="1" customWidth="1"/>
    <col min="4615" max="4615" width="8.7109375" style="1" customWidth="1"/>
    <col min="4616" max="4616" width="9.28515625" style="1" customWidth="1"/>
    <col min="4617" max="4617" width="9.140625" style="1" customWidth="1"/>
    <col min="4618" max="4618" width="9.2851562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3.42578125" style="1" customWidth="1"/>
    <col min="4867" max="4867" width="12.140625" style="1" customWidth="1"/>
    <col min="4868" max="4868" width="7" style="1" customWidth="1"/>
    <col min="4869" max="4869" width="12.140625" style="1" customWidth="1"/>
    <col min="4870" max="4870" width="11.7109375" style="1" customWidth="1"/>
    <col min="4871" max="4871" width="8.7109375" style="1" customWidth="1"/>
    <col min="4872" max="4872" width="9.28515625" style="1" customWidth="1"/>
    <col min="4873" max="4873" width="9.140625" style="1" customWidth="1"/>
    <col min="4874" max="4874" width="9.2851562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3.42578125" style="1" customWidth="1"/>
    <col min="5123" max="5123" width="12.140625" style="1" customWidth="1"/>
    <col min="5124" max="5124" width="7" style="1" customWidth="1"/>
    <col min="5125" max="5125" width="12.140625" style="1" customWidth="1"/>
    <col min="5126" max="5126" width="11.7109375" style="1" customWidth="1"/>
    <col min="5127" max="5127" width="8.7109375" style="1" customWidth="1"/>
    <col min="5128" max="5128" width="9.28515625" style="1" customWidth="1"/>
    <col min="5129" max="5129" width="9.140625" style="1" customWidth="1"/>
    <col min="5130" max="5130" width="9.2851562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3.42578125" style="1" customWidth="1"/>
    <col min="5379" max="5379" width="12.140625" style="1" customWidth="1"/>
    <col min="5380" max="5380" width="7" style="1" customWidth="1"/>
    <col min="5381" max="5381" width="12.140625" style="1" customWidth="1"/>
    <col min="5382" max="5382" width="11.7109375" style="1" customWidth="1"/>
    <col min="5383" max="5383" width="8.7109375" style="1" customWidth="1"/>
    <col min="5384" max="5384" width="9.28515625" style="1" customWidth="1"/>
    <col min="5385" max="5385" width="9.140625" style="1" customWidth="1"/>
    <col min="5386" max="5386" width="9.2851562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3.42578125" style="1" customWidth="1"/>
    <col min="5635" max="5635" width="12.140625" style="1" customWidth="1"/>
    <col min="5636" max="5636" width="7" style="1" customWidth="1"/>
    <col min="5637" max="5637" width="12.140625" style="1" customWidth="1"/>
    <col min="5638" max="5638" width="11.7109375" style="1" customWidth="1"/>
    <col min="5639" max="5639" width="8.7109375" style="1" customWidth="1"/>
    <col min="5640" max="5640" width="9.28515625" style="1" customWidth="1"/>
    <col min="5641" max="5641" width="9.140625" style="1" customWidth="1"/>
    <col min="5642" max="5642" width="9.2851562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3.42578125" style="1" customWidth="1"/>
    <col min="5891" max="5891" width="12.140625" style="1" customWidth="1"/>
    <col min="5892" max="5892" width="7" style="1" customWidth="1"/>
    <col min="5893" max="5893" width="12.140625" style="1" customWidth="1"/>
    <col min="5894" max="5894" width="11.7109375" style="1" customWidth="1"/>
    <col min="5895" max="5895" width="8.7109375" style="1" customWidth="1"/>
    <col min="5896" max="5896" width="9.28515625" style="1" customWidth="1"/>
    <col min="5897" max="5897" width="9.140625" style="1" customWidth="1"/>
    <col min="5898" max="5898" width="9.2851562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3.42578125" style="1" customWidth="1"/>
    <col min="6147" max="6147" width="12.140625" style="1" customWidth="1"/>
    <col min="6148" max="6148" width="7" style="1" customWidth="1"/>
    <col min="6149" max="6149" width="12.140625" style="1" customWidth="1"/>
    <col min="6150" max="6150" width="11.7109375" style="1" customWidth="1"/>
    <col min="6151" max="6151" width="8.7109375" style="1" customWidth="1"/>
    <col min="6152" max="6152" width="9.28515625" style="1" customWidth="1"/>
    <col min="6153" max="6153" width="9.140625" style="1" customWidth="1"/>
    <col min="6154" max="6154" width="9.2851562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3.42578125" style="1" customWidth="1"/>
    <col min="6403" max="6403" width="12.140625" style="1" customWidth="1"/>
    <col min="6404" max="6404" width="7" style="1" customWidth="1"/>
    <col min="6405" max="6405" width="12.140625" style="1" customWidth="1"/>
    <col min="6406" max="6406" width="11.7109375" style="1" customWidth="1"/>
    <col min="6407" max="6407" width="8.7109375" style="1" customWidth="1"/>
    <col min="6408" max="6408" width="9.28515625" style="1" customWidth="1"/>
    <col min="6409" max="6409" width="9.140625" style="1" customWidth="1"/>
    <col min="6410" max="6410" width="9.2851562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3.42578125" style="1" customWidth="1"/>
    <col min="6659" max="6659" width="12.140625" style="1" customWidth="1"/>
    <col min="6660" max="6660" width="7" style="1" customWidth="1"/>
    <col min="6661" max="6661" width="12.140625" style="1" customWidth="1"/>
    <col min="6662" max="6662" width="11.7109375" style="1" customWidth="1"/>
    <col min="6663" max="6663" width="8.7109375" style="1" customWidth="1"/>
    <col min="6664" max="6664" width="9.28515625" style="1" customWidth="1"/>
    <col min="6665" max="6665" width="9.140625" style="1" customWidth="1"/>
    <col min="6666" max="6666" width="9.2851562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3.42578125" style="1" customWidth="1"/>
    <col min="6915" max="6915" width="12.140625" style="1" customWidth="1"/>
    <col min="6916" max="6916" width="7" style="1" customWidth="1"/>
    <col min="6917" max="6917" width="12.140625" style="1" customWidth="1"/>
    <col min="6918" max="6918" width="11.7109375" style="1" customWidth="1"/>
    <col min="6919" max="6919" width="8.7109375" style="1" customWidth="1"/>
    <col min="6920" max="6920" width="9.28515625" style="1" customWidth="1"/>
    <col min="6921" max="6921" width="9.140625" style="1" customWidth="1"/>
    <col min="6922" max="6922" width="9.2851562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3.42578125" style="1" customWidth="1"/>
    <col min="7171" max="7171" width="12.140625" style="1" customWidth="1"/>
    <col min="7172" max="7172" width="7" style="1" customWidth="1"/>
    <col min="7173" max="7173" width="12.140625" style="1" customWidth="1"/>
    <col min="7174" max="7174" width="11.7109375" style="1" customWidth="1"/>
    <col min="7175" max="7175" width="8.7109375" style="1" customWidth="1"/>
    <col min="7176" max="7176" width="9.28515625" style="1" customWidth="1"/>
    <col min="7177" max="7177" width="9.140625" style="1" customWidth="1"/>
    <col min="7178" max="7178" width="9.2851562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3.42578125" style="1" customWidth="1"/>
    <col min="7427" max="7427" width="12.140625" style="1" customWidth="1"/>
    <col min="7428" max="7428" width="7" style="1" customWidth="1"/>
    <col min="7429" max="7429" width="12.140625" style="1" customWidth="1"/>
    <col min="7430" max="7430" width="11.7109375" style="1" customWidth="1"/>
    <col min="7431" max="7431" width="8.7109375" style="1" customWidth="1"/>
    <col min="7432" max="7432" width="9.28515625" style="1" customWidth="1"/>
    <col min="7433" max="7433" width="9.140625" style="1" customWidth="1"/>
    <col min="7434" max="7434" width="9.2851562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3.42578125" style="1" customWidth="1"/>
    <col min="7683" max="7683" width="12.140625" style="1" customWidth="1"/>
    <col min="7684" max="7684" width="7" style="1" customWidth="1"/>
    <col min="7685" max="7685" width="12.140625" style="1" customWidth="1"/>
    <col min="7686" max="7686" width="11.7109375" style="1" customWidth="1"/>
    <col min="7687" max="7687" width="8.7109375" style="1" customWidth="1"/>
    <col min="7688" max="7688" width="9.28515625" style="1" customWidth="1"/>
    <col min="7689" max="7689" width="9.140625" style="1" customWidth="1"/>
    <col min="7690" max="7690" width="9.2851562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3.42578125" style="1" customWidth="1"/>
    <col min="7939" max="7939" width="12.140625" style="1" customWidth="1"/>
    <col min="7940" max="7940" width="7" style="1" customWidth="1"/>
    <col min="7941" max="7941" width="12.140625" style="1" customWidth="1"/>
    <col min="7942" max="7942" width="11.7109375" style="1" customWidth="1"/>
    <col min="7943" max="7943" width="8.7109375" style="1" customWidth="1"/>
    <col min="7944" max="7944" width="9.28515625" style="1" customWidth="1"/>
    <col min="7945" max="7945" width="9.140625" style="1" customWidth="1"/>
    <col min="7946" max="7946" width="9.2851562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3.42578125" style="1" customWidth="1"/>
    <col min="8195" max="8195" width="12.140625" style="1" customWidth="1"/>
    <col min="8196" max="8196" width="7" style="1" customWidth="1"/>
    <col min="8197" max="8197" width="12.140625" style="1" customWidth="1"/>
    <col min="8198" max="8198" width="11.7109375" style="1" customWidth="1"/>
    <col min="8199" max="8199" width="8.7109375" style="1" customWidth="1"/>
    <col min="8200" max="8200" width="9.28515625" style="1" customWidth="1"/>
    <col min="8201" max="8201" width="9.140625" style="1" customWidth="1"/>
    <col min="8202" max="8202" width="9.2851562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3.42578125" style="1" customWidth="1"/>
    <col min="8451" max="8451" width="12.140625" style="1" customWidth="1"/>
    <col min="8452" max="8452" width="7" style="1" customWidth="1"/>
    <col min="8453" max="8453" width="12.140625" style="1" customWidth="1"/>
    <col min="8454" max="8454" width="11.7109375" style="1" customWidth="1"/>
    <col min="8455" max="8455" width="8.7109375" style="1" customWidth="1"/>
    <col min="8456" max="8456" width="9.28515625" style="1" customWidth="1"/>
    <col min="8457" max="8457" width="9.140625" style="1" customWidth="1"/>
    <col min="8458" max="8458" width="9.2851562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3.42578125" style="1" customWidth="1"/>
    <col min="8707" max="8707" width="12.140625" style="1" customWidth="1"/>
    <col min="8708" max="8708" width="7" style="1" customWidth="1"/>
    <col min="8709" max="8709" width="12.140625" style="1" customWidth="1"/>
    <col min="8710" max="8710" width="11.7109375" style="1" customWidth="1"/>
    <col min="8711" max="8711" width="8.7109375" style="1" customWidth="1"/>
    <col min="8712" max="8712" width="9.28515625" style="1" customWidth="1"/>
    <col min="8713" max="8713" width="9.140625" style="1" customWidth="1"/>
    <col min="8714" max="8714" width="9.2851562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3.42578125" style="1" customWidth="1"/>
    <col min="8963" max="8963" width="12.140625" style="1" customWidth="1"/>
    <col min="8964" max="8964" width="7" style="1" customWidth="1"/>
    <col min="8965" max="8965" width="12.140625" style="1" customWidth="1"/>
    <col min="8966" max="8966" width="11.7109375" style="1" customWidth="1"/>
    <col min="8967" max="8967" width="8.7109375" style="1" customWidth="1"/>
    <col min="8968" max="8968" width="9.28515625" style="1" customWidth="1"/>
    <col min="8969" max="8969" width="9.140625" style="1" customWidth="1"/>
    <col min="8970" max="8970" width="9.2851562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3.42578125" style="1" customWidth="1"/>
    <col min="9219" max="9219" width="12.140625" style="1" customWidth="1"/>
    <col min="9220" max="9220" width="7" style="1" customWidth="1"/>
    <col min="9221" max="9221" width="12.140625" style="1" customWidth="1"/>
    <col min="9222" max="9222" width="11.7109375" style="1" customWidth="1"/>
    <col min="9223" max="9223" width="8.7109375" style="1" customWidth="1"/>
    <col min="9224" max="9224" width="9.28515625" style="1" customWidth="1"/>
    <col min="9225" max="9225" width="9.140625" style="1" customWidth="1"/>
    <col min="9226" max="9226" width="9.2851562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3.42578125" style="1" customWidth="1"/>
    <col min="9475" max="9475" width="12.140625" style="1" customWidth="1"/>
    <col min="9476" max="9476" width="7" style="1" customWidth="1"/>
    <col min="9477" max="9477" width="12.140625" style="1" customWidth="1"/>
    <col min="9478" max="9478" width="11.7109375" style="1" customWidth="1"/>
    <col min="9479" max="9479" width="8.7109375" style="1" customWidth="1"/>
    <col min="9480" max="9480" width="9.28515625" style="1" customWidth="1"/>
    <col min="9481" max="9481" width="9.140625" style="1" customWidth="1"/>
    <col min="9482" max="9482" width="9.2851562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3.42578125" style="1" customWidth="1"/>
    <col min="9731" max="9731" width="12.140625" style="1" customWidth="1"/>
    <col min="9732" max="9732" width="7" style="1" customWidth="1"/>
    <col min="9733" max="9733" width="12.140625" style="1" customWidth="1"/>
    <col min="9734" max="9734" width="11.7109375" style="1" customWidth="1"/>
    <col min="9735" max="9735" width="8.7109375" style="1" customWidth="1"/>
    <col min="9736" max="9736" width="9.28515625" style="1" customWidth="1"/>
    <col min="9737" max="9737" width="9.140625" style="1" customWidth="1"/>
    <col min="9738" max="9738" width="9.2851562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3.42578125" style="1" customWidth="1"/>
    <col min="9987" max="9987" width="12.140625" style="1" customWidth="1"/>
    <col min="9988" max="9988" width="7" style="1" customWidth="1"/>
    <col min="9989" max="9989" width="12.140625" style="1" customWidth="1"/>
    <col min="9990" max="9990" width="11.7109375" style="1" customWidth="1"/>
    <col min="9991" max="9991" width="8.7109375" style="1" customWidth="1"/>
    <col min="9992" max="9992" width="9.28515625" style="1" customWidth="1"/>
    <col min="9993" max="9993" width="9.140625" style="1" customWidth="1"/>
    <col min="9994" max="9994" width="9.2851562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3.42578125" style="1" customWidth="1"/>
    <col min="10243" max="10243" width="12.140625" style="1" customWidth="1"/>
    <col min="10244" max="10244" width="7" style="1" customWidth="1"/>
    <col min="10245" max="10245" width="12.140625" style="1" customWidth="1"/>
    <col min="10246" max="10246" width="11.7109375" style="1" customWidth="1"/>
    <col min="10247" max="10247" width="8.7109375" style="1" customWidth="1"/>
    <col min="10248" max="10248" width="9.28515625" style="1" customWidth="1"/>
    <col min="10249" max="10249" width="9.140625" style="1" customWidth="1"/>
    <col min="10250" max="10250" width="9.2851562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3.42578125" style="1" customWidth="1"/>
    <col min="10499" max="10499" width="12.140625" style="1" customWidth="1"/>
    <col min="10500" max="10500" width="7" style="1" customWidth="1"/>
    <col min="10501" max="10501" width="12.140625" style="1" customWidth="1"/>
    <col min="10502" max="10502" width="11.7109375" style="1" customWidth="1"/>
    <col min="10503" max="10503" width="8.7109375" style="1" customWidth="1"/>
    <col min="10504" max="10504" width="9.28515625" style="1" customWidth="1"/>
    <col min="10505" max="10505" width="9.140625" style="1" customWidth="1"/>
    <col min="10506" max="10506" width="9.2851562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3.42578125" style="1" customWidth="1"/>
    <col min="10755" max="10755" width="12.140625" style="1" customWidth="1"/>
    <col min="10756" max="10756" width="7" style="1" customWidth="1"/>
    <col min="10757" max="10757" width="12.140625" style="1" customWidth="1"/>
    <col min="10758" max="10758" width="11.7109375" style="1" customWidth="1"/>
    <col min="10759" max="10759" width="8.7109375" style="1" customWidth="1"/>
    <col min="10760" max="10760" width="9.28515625" style="1" customWidth="1"/>
    <col min="10761" max="10761" width="9.140625" style="1" customWidth="1"/>
    <col min="10762" max="10762" width="9.2851562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3.42578125" style="1" customWidth="1"/>
    <col min="11011" max="11011" width="12.140625" style="1" customWidth="1"/>
    <col min="11012" max="11012" width="7" style="1" customWidth="1"/>
    <col min="11013" max="11013" width="12.140625" style="1" customWidth="1"/>
    <col min="11014" max="11014" width="11.7109375" style="1" customWidth="1"/>
    <col min="11015" max="11015" width="8.7109375" style="1" customWidth="1"/>
    <col min="11016" max="11016" width="9.28515625" style="1" customWidth="1"/>
    <col min="11017" max="11017" width="9.140625" style="1" customWidth="1"/>
    <col min="11018" max="11018" width="9.2851562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3.42578125" style="1" customWidth="1"/>
    <col min="11267" max="11267" width="12.140625" style="1" customWidth="1"/>
    <col min="11268" max="11268" width="7" style="1" customWidth="1"/>
    <col min="11269" max="11269" width="12.140625" style="1" customWidth="1"/>
    <col min="11270" max="11270" width="11.7109375" style="1" customWidth="1"/>
    <col min="11271" max="11271" width="8.7109375" style="1" customWidth="1"/>
    <col min="11272" max="11272" width="9.28515625" style="1" customWidth="1"/>
    <col min="11273" max="11273" width="9.140625" style="1" customWidth="1"/>
    <col min="11274" max="11274" width="9.2851562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3.42578125" style="1" customWidth="1"/>
    <col min="11523" max="11523" width="12.140625" style="1" customWidth="1"/>
    <col min="11524" max="11524" width="7" style="1" customWidth="1"/>
    <col min="11525" max="11525" width="12.140625" style="1" customWidth="1"/>
    <col min="11526" max="11526" width="11.7109375" style="1" customWidth="1"/>
    <col min="11527" max="11527" width="8.7109375" style="1" customWidth="1"/>
    <col min="11528" max="11528" width="9.28515625" style="1" customWidth="1"/>
    <col min="11529" max="11529" width="9.140625" style="1" customWidth="1"/>
    <col min="11530" max="11530" width="9.2851562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3.42578125" style="1" customWidth="1"/>
    <col min="11779" max="11779" width="12.140625" style="1" customWidth="1"/>
    <col min="11780" max="11780" width="7" style="1" customWidth="1"/>
    <col min="11781" max="11781" width="12.140625" style="1" customWidth="1"/>
    <col min="11782" max="11782" width="11.7109375" style="1" customWidth="1"/>
    <col min="11783" max="11783" width="8.7109375" style="1" customWidth="1"/>
    <col min="11784" max="11784" width="9.28515625" style="1" customWidth="1"/>
    <col min="11785" max="11785" width="9.140625" style="1" customWidth="1"/>
    <col min="11786" max="11786" width="9.2851562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3.42578125" style="1" customWidth="1"/>
    <col min="12035" max="12035" width="12.140625" style="1" customWidth="1"/>
    <col min="12036" max="12036" width="7" style="1" customWidth="1"/>
    <col min="12037" max="12037" width="12.140625" style="1" customWidth="1"/>
    <col min="12038" max="12038" width="11.7109375" style="1" customWidth="1"/>
    <col min="12039" max="12039" width="8.7109375" style="1" customWidth="1"/>
    <col min="12040" max="12040" width="9.28515625" style="1" customWidth="1"/>
    <col min="12041" max="12041" width="9.140625" style="1" customWidth="1"/>
    <col min="12042" max="12042" width="9.2851562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3.42578125" style="1" customWidth="1"/>
    <col min="12291" max="12291" width="12.140625" style="1" customWidth="1"/>
    <col min="12292" max="12292" width="7" style="1" customWidth="1"/>
    <col min="12293" max="12293" width="12.140625" style="1" customWidth="1"/>
    <col min="12294" max="12294" width="11.7109375" style="1" customWidth="1"/>
    <col min="12295" max="12295" width="8.7109375" style="1" customWidth="1"/>
    <col min="12296" max="12296" width="9.28515625" style="1" customWidth="1"/>
    <col min="12297" max="12297" width="9.140625" style="1" customWidth="1"/>
    <col min="12298" max="12298" width="9.2851562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3.42578125" style="1" customWidth="1"/>
    <col min="12547" max="12547" width="12.140625" style="1" customWidth="1"/>
    <col min="12548" max="12548" width="7" style="1" customWidth="1"/>
    <col min="12549" max="12549" width="12.140625" style="1" customWidth="1"/>
    <col min="12550" max="12550" width="11.7109375" style="1" customWidth="1"/>
    <col min="12551" max="12551" width="8.7109375" style="1" customWidth="1"/>
    <col min="12552" max="12552" width="9.28515625" style="1" customWidth="1"/>
    <col min="12553" max="12553" width="9.140625" style="1" customWidth="1"/>
    <col min="12554" max="12554" width="9.2851562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3.42578125" style="1" customWidth="1"/>
    <col min="12803" max="12803" width="12.140625" style="1" customWidth="1"/>
    <col min="12804" max="12804" width="7" style="1" customWidth="1"/>
    <col min="12805" max="12805" width="12.140625" style="1" customWidth="1"/>
    <col min="12806" max="12806" width="11.7109375" style="1" customWidth="1"/>
    <col min="12807" max="12807" width="8.7109375" style="1" customWidth="1"/>
    <col min="12808" max="12808" width="9.28515625" style="1" customWidth="1"/>
    <col min="12809" max="12809" width="9.140625" style="1" customWidth="1"/>
    <col min="12810" max="12810" width="9.2851562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3.42578125" style="1" customWidth="1"/>
    <col min="13059" max="13059" width="12.140625" style="1" customWidth="1"/>
    <col min="13060" max="13060" width="7" style="1" customWidth="1"/>
    <col min="13061" max="13061" width="12.140625" style="1" customWidth="1"/>
    <col min="13062" max="13062" width="11.7109375" style="1" customWidth="1"/>
    <col min="13063" max="13063" width="8.7109375" style="1" customWidth="1"/>
    <col min="13064" max="13064" width="9.28515625" style="1" customWidth="1"/>
    <col min="13065" max="13065" width="9.140625" style="1" customWidth="1"/>
    <col min="13066" max="13066" width="9.2851562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3.42578125" style="1" customWidth="1"/>
    <col min="13315" max="13315" width="12.140625" style="1" customWidth="1"/>
    <col min="13316" max="13316" width="7" style="1" customWidth="1"/>
    <col min="13317" max="13317" width="12.140625" style="1" customWidth="1"/>
    <col min="13318" max="13318" width="11.7109375" style="1" customWidth="1"/>
    <col min="13319" max="13319" width="8.7109375" style="1" customWidth="1"/>
    <col min="13320" max="13320" width="9.28515625" style="1" customWidth="1"/>
    <col min="13321" max="13321" width="9.140625" style="1" customWidth="1"/>
    <col min="13322" max="13322" width="9.2851562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3.42578125" style="1" customWidth="1"/>
    <col min="13571" max="13571" width="12.140625" style="1" customWidth="1"/>
    <col min="13572" max="13572" width="7" style="1" customWidth="1"/>
    <col min="13573" max="13573" width="12.140625" style="1" customWidth="1"/>
    <col min="13574" max="13574" width="11.7109375" style="1" customWidth="1"/>
    <col min="13575" max="13575" width="8.7109375" style="1" customWidth="1"/>
    <col min="13576" max="13576" width="9.28515625" style="1" customWidth="1"/>
    <col min="13577" max="13577" width="9.140625" style="1" customWidth="1"/>
    <col min="13578" max="13578" width="9.2851562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3.42578125" style="1" customWidth="1"/>
    <col min="13827" max="13827" width="12.140625" style="1" customWidth="1"/>
    <col min="13828" max="13828" width="7" style="1" customWidth="1"/>
    <col min="13829" max="13829" width="12.140625" style="1" customWidth="1"/>
    <col min="13830" max="13830" width="11.7109375" style="1" customWidth="1"/>
    <col min="13831" max="13831" width="8.7109375" style="1" customWidth="1"/>
    <col min="13832" max="13832" width="9.28515625" style="1" customWidth="1"/>
    <col min="13833" max="13833" width="9.140625" style="1" customWidth="1"/>
    <col min="13834" max="13834" width="9.2851562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3.42578125" style="1" customWidth="1"/>
    <col min="14083" max="14083" width="12.140625" style="1" customWidth="1"/>
    <col min="14084" max="14084" width="7" style="1" customWidth="1"/>
    <col min="14085" max="14085" width="12.140625" style="1" customWidth="1"/>
    <col min="14086" max="14086" width="11.7109375" style="1" customWidth="1"/>
    <col min="14087" max="14087" width="8.7109375" style="1" customWidth="1"/>
    <col min="14088" max="14088" width="9.28515625" style="1" customWidth="1"/>
    <col min="14089" max="14089" width="9.140625" style="1" customWidth="1"/>
    <col min="14090" max="14090" width="9.2851562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3.42578125" style="1" customWidth="1"/>
    <col min="14339" max="14339" width="12.140625" style="1" customWidth="1"/>
    <col min="14340" max="14340" width="7" style="1" customWidth="1"/>
    <col min="14341" max="14341" width="12.140625" style="1" customWidth="1"/>
    <col min="14342" max="14342" width="11.7109375" style="1" customWidth="1"/>
    <col min="14343" max="14343" width="8.7109375" style="1" customWidth="1"/>
    <col min="14344" max="14344" width="9.28515625" style="1" customWidth="1"/>
    <col min="14345" max="14345" width="9.140625" style="1" customWidth="1"/>
    <col min="14346" max="14346" width="9.2851562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3.42578125" style="1" customWidth="1"/>
    <col min="14595" max="14595" width="12.140625" style="1" customWidth="1"/>
    <col min="14596" max="14596" width="7" style="1" customWidth="1"/>
    <col min="14597" max="14597" width="12.140625" style="1" customWidth="1"/>
    <col min="14598" max="14598" width="11.7109375" style="1" customWidth="1"/>
    <col min="14599" max="14599" width="8.7109375" style="1" customWidth="1"/>
    <col min="14600" max="14600" width="9.28515625" style="1" customWidth="1"/>
    <col min="14601" max="14601" width="9.140625" style="1" customWidth="1"/>
    <col min="14602" max="14602" width="9.2851562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3.42578125" style="1" customWidth="1"/>
    <col min="14851" max="14851" width="12.140625" style="1" customWidth="1"/>
    <col min="14852" max="14852" width="7" style="1" customWidth="1"/>
    <col min="14853" max="14853" width="12.140625" style="1" customWidth="1"/>
    <col min="14854" max="14854" width="11.7109375" style="1" customWidth="1"/>
    <col min="14855" max="14855" width="8.7109375" style="1" customWidth="1"/>
    <col min="14856" max="14856" width="9.28515625" style="1" customWidth="1"/>
    <col min="14857" max="14857" width="9.140625" style="1" customWidth="1"/>
    <col min="14858" max="14858" width="9.2851562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3.42578125" style="1" customWidth="1"/>
    <col min="15107" max="15107" width="12.140625" style="1" customWidth="1"/>
    <col min="15108" max="15108" width="7" style="1" customWidth="1"/>
    <col min="15109" max="15109" width="12.140625" style="1" customWidth="1"/>
    <col min="15110" max="15110" width="11.7109375" style="1" customWidth="1"/>
    <col min="15111" max="15111" width="8.7109375" style="1" customWidth="1"/>
    <col min="15112" max="15112" width="9.28515625" style="1" customWidth="1"/>
    <col min="15113" max="15113" width="9.140625" style="1" customWidth="1"/>
    <col min="15114" max="15114" width="9.2851562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3.42578125" style="1" customWidth="1"/>
    <col min="15363" max="15363" width="12.140625" style="1" customWidth="1"/>
    <col min="15364" max="15364" width="7" style="1" customWidth="1"/>
    <col min="15365" max="15365" width="12.140625" style="1" customWidth="1"/>
    <col min="15366" max="15366" width="11.7109375" style="1" customWidth="1"/>
    <col min="15367" max="15367" width="8.7109375" style="1" customWidth="1"/>
    <col min="15368" max="15368" width="9.28515625" style="1" customWidth="1"/>
    <col min="15369" max="15369" width="9.140625" style="1" customWidth="1"/>
    <col min="15370" max="15370" width="9.2851562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3.42578125" style="1" customWidth="1"/>
    <col min="15619" max="15619" width="12.140625" style="1" customWidth="1"/>
    <col min="15620" max="15620" width="7" style="1" customWidth="1"/>
    <col min="15621" max="15621" width="12.140625" style="1" customWidth="1"/>
    <col min="15622" max="15622" width="11.7109375" style="1" customWidth="1"/>
    <col min="15623" max="15623" width="8.7109375" style="1" customWidth="1"/>
    <col min="15624" max="15624" width="9.28515625" style="1" customWidth="1"/>
    <col min="15625" max="15625" width="9.140625" style="1" customWidth="1"/>
    <col min="15626" max="15626" width="9.2851562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3.42578125" style="1" customWidth="1"/>
    <col min="15875" max="15875" width="12.140625" style="1" customWidth="1"/>
    <col min="15876" max="15876" width="7" style="1" customWidth="1"/>
    <col min="15877" max="15877" width="12.140625" style="1" customWidth="1"/>
    <col min="15878" max="15878" width="11.7109375" style="1" customWidth="1"/>
    <col min="15879" max="15879" width="8.7109375" style="1" customWidth="1"/>
    <col min="15880" max="15880" width="9.28515625" style="1" customWidth="1"/>
    <col min="15881" max="15881" width="9.140625" style="1" customWidth="1"/>
    <col min="15882" max="15882" width="9.2851562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3.42578125" style="1" customWidth="1"/>
    <col min="16131" max="16131" width="12.140625" style="1" customWidth="1"/>
    <col min="16132" max="16132" width="7" style="1" customWidth="1"/>
    <col min="16133" max="16133" width="12.140625" style="1" customWidth="1"/>
    <col min="16134" max="16134" width="11.7109375" style="1" customWidth="1"/>
    <col min="16135" max="16135" width="8.7109375" style="1" customWidth="1"/>
    <col min="16136" max="16136" width="9.28515625" style="1" customWidth="1"/>
    <col min="16137" max="16137" width="9.140625" style="1" customWidth="1"/>
    <col min="16138" max="16138" width="9.28515625" style="1" customWidth="1"/>
    <col min="16139" max="16139" width="13.140625" style="1" customWidth="1"/>
    <col min="16140" max="16384" width="9.140625" style="1"/>
  </cols>
  <sheetData>
    <row r="2" spans="1:11" x14ac:dyDescent="0.2">
      <c r="A2" s="30">
        <v>36160</v>
      </c>
      <c r="B2" s="17" t="s">
        <v>0</v>
      </c>
      <c r="C2" s="31" t="s">
        <v>1</v>
      </c>
      <c r="D2" s="32" t="s">
        <v>45</v>
      </c>
      <c r="E2" s="18" t="s">
        <v>1</v>
      </c>
      <c r="F2" s="21" t="s">
        <v>2</v>
      </c>
      <c r="G2" s="9"/>
      <c r="H2" s="11"/>
      <c r="I2" s="33" t="s">
        <v>3</v>
      </c>
      <c r="J2" s="9"/>
      <c r="K2" s="12" t="s">
        <v>4</v>
      </c>
    </row>
    <row r="3" spans="1:11" x14ac:dyDescent="0.2">
      <c r="A3" s="34"/>
      <c r="B3" s="34" t="s">
        <v>46</v>
      </c>
      <c r="C3" s="35" t="s">
        <v>47</v>
      </c>
      <c r="D3" s="36" t="s">
        <v>48</v>
      </c>
      <c r="E3" s="34" t="s">
        <v>46</v>
      </c>
      <c r="F3" s="34" t="s">
        <v>46</v>
      </c>
      <c r="G3" s="37"/>
      <c r="H3" s="37"/>
      <c r="I3" s="37"/>
      <c r="J3" s="38"/>
      <c r="K3" s="13"/>
    </row>
    <row r="5" spans="1:11" x14ac:dyDescent="0.2">
      <c r="A5" s="1" t="s">
        <v>51</v>
      </c>
      <c r="B5" s="1">
        <v>800</v>
      </c>
      <c r="C5" s="39">
        <v>300</v>
      </c>
      <c r="E5" s="41"/>
    </row>
    <row r="6" spans="1:11" x14ac:dyDescent="0.2">
      <c r="A6" s="1" t="s">
        <v>52</v>
      </c>
      <c r="B6" s="1">
        <v>5000</v>
      </c>
      <c r="C6" s="39">
        <v>9000</v>
      </c>
      <c r="E6" s="41"/>
    </row>
    <row r="7" spans="1:11" x14ac:dyDescent="0.2">
      <c r="A7" s="1" t="s">
        <v>53</v>
      </c>
      <c r="B7" s="1">
        <v>1200</v>
      </c>
      <c r="C7" s="39">
        <v>200</v>
      </c>
      <c r="E7" s="41"/>
    </row>
    <row r="8" spans="1:11" x14ac:dyDescent="0.2">
      <c r="A8" s="1" t="s">
        <v>6</v>
      </c>
      <c r="B8" s="1">
        <v>1300</v>
      </c>
      <c r="C8" s="39">
        <v>4000</v>
      </c>
      <c r="E8" s="41"/>
    </row>
    <row r="9" spans="1:11" x14ac:dyDescent="0.2">
      <c r="A9" s="1" t="s">
        <v>54</v>
      </c>
      <c r="B9" s="1">
        <v>5000</v>
      </c>
      <c r="C9" s="39">
        <v>8000</v>
      </c>
      <c r="E9" s="41"/>
    </row>
    <row r="10" spans="1:11" x14ac:dyDescent="0.2">
      <c r="A10" s="6" t="s">
        <v>8</v>
      </c>
    </row>
    <row r="11" spans="1:11" x14ac:dyDescent="0.2">
      <c r="A11" s="3" t="s">
        <v>9</v>
      </c>
      <c r="B11" s="1">
        <f>0.8*10000*2</f>
        <v>16000</v>
      </c>
    </row>
    <row r="12" spans="1:11" ht="13.5" thickBot="1" x14ac:dyDescent="0.25">
      <c r="A12" s="1" t="s">
        <v>10</v>
      </c>
      <c r="B12" s="4">
        <f>SUM(B5:B11)</f>
        <v>29300</v>
      </c>
      <c r="C12" s="42">
        <f>SUM(C5:C11)</f>
        <v>21500</v>
      </c>
      <c r="D12" s="43"/>
      <c r="E12" s="4"/>
      <c r="F12" s="4"/>
      <c r="G12" s="4"/>
      <c r="H12" s="4"/>
      <c r="I12" s="4"/>
      <c r="J12" s="4"/>
      <c r="K12" s="4"/>
    </row>
    <row r="13" spans="1:11" ht="13.5" thickTop="1" x14ac:dyDescent="0.2"/>
    <row r="14" spans="1:11" x14ac:dyDescent="0.2">
      <c r="A14" s="1" t="s">
        <v>55</v>
      </c>
      <c r="B14" s="1">
        <f>+B21-SUM(B15:B20)</f>
        <v>24800</v>
      </c>
      <c r="C14" s="39">
        <f>+C21-SUM(C15:C20)</f>
        <v>11400</v>
      </c>
      <c r="E14" s="41"/>
    </row>
    <row r="15" spans="1:11" x14ac:dyDescent="0.2">
      <c r="A15" s="1" t="s">
        <v>56</v>
      </c>
      <c r="B15" s="1">
        <v>1000</v>
      </c>
      <c r="C15" s="39">
        <v>0</v>
      </c>
    </row>
    <row r="16" spans="1:11" x14ac:dyDescent="0.2">
      <c r="A16" s="5" t="s">
        <v>13</v>
      </c>
      <c r="B16" s="6"/>
      <c r="G16" s="7"/>
      <c r="H16" s="6"/>
      <c r="I16" s="6"/>
      <c r="J16" s="6"/>
    </row>
    <row r="17" spans="1:11" x14ac:dyDescent="0.2">
      <c r="A17" s="6" t="s">
        <v>14</v>
      </c>
      <c r="B17" s="6"/>
      <c r="G17" s="6"/>
      <c r="H17" s="7"/>
      <c r="I17" s="6"/>
      <c r="J17" s="7"/>
    </row>
    <row r="18" spans="1:11" x14ac:dyDescent="0.2">
      <c r="A18" s="1" t="s">
        <v>15</v>
      </c>
      <c r="B18" s="1">
        <v>1000</v>
      </c>
      <c r="C18" s="39">
        <v>10000</v>
      </c>
      <c r="E18" s="41"/>
    </row>
    <row r="19" spans="1:11" x14ac:dyDescent="0.2">
      <c r="A19" s="1" t="s">
        <v>16</v>
      </c>
      <c r="B19" s="1">
        <v>500</v>
      </c>
      <c r="C19" s="39">
        <v>0</v>
      </c>
    </row>
    <row r="20" spans="1:11" x14ac:dyDescent="0.2">
      <c r="A20" s="1" t="s">
        <v>17</v>
      </c>
      <c r="B20" s="1">
        <v>2000</v>
      </c>
      <c r="C20" s="39">
        <v>100</v>
      </c>
      <c r="E20" s="41"/>
    </row>
    <row r="21" spans="1:11" ht="13.5" thickBot="1" x14ac:dyDescent="0.25">
      <c r="A21" s="1" t="s">
        <v>18</v>
      </c>
      <c r="B21" s="4">
        <f>+B12</f>
        <v>29300</v>
      </c>
      <c r="C21" s="42">
        <f>+C12</f>
        <v>21500</v>
      </c>
      <c r="D21" s="43"/>
      <c r="E21" s="44"/>
      <c r="F21" s="4"/>
      <c r="G21" s="4"/>
      <c r="H21" s="4"/>
      <c r="I21" s="4"/>
      <c r="J21" s="4"/>
      <c r="K21" s="4"/>
    </row>
    <row r="22" spans="1:11" ht="13.5" thickTop="1" x14ac:dyDescent="0.2"/>
    <row r="23" spans="1:11" x14ac:dyDescent="0.2">
      <c r="A23" s="1" t="s">
        <v>19</v>
      </c>
      <c r="B23" s="1">
        <v>185000</v>
      </c>
      <c r="C23" s="39">
        <v>30000</v>
      </c>
      <c r="E23" s="41"/>
    </row>
    <row r="24" spans="1:11" x14ac:dyDescent="0.2">
      <c r="A24" s="2" t="s">
        <v>21</v>
      </c>
      <c r="B24" s="1">
        <f>+B8</f>
        <v>1300</v>
      </c>
      <c r="C24" s="39">
        <f>+C8</f>
        <v>4000</v>
      </c>
      <c r="E24" s="41"/>
    </row>
    <row r="25" spans="1:11" x14ac:dyDescent="0.2">
      <c r="A25" s="3" t="s">
        <v>22</v>
      </c>
      <c r="B25" s="1">
        <f>-B23-B29+B31-B24-B28-B27-B26</f>
        <v>-181450</v>
      </c>
      <c r="C25" s="1">
        <f>-C23-C29+C31-C24-C28-C27-C26</f>
        <v>-31850</v>
      </c>
      <c r="E25" s="41"/>
    </row>
    <row r="26" spans="1:11" x14ac:dyDescent="0.2">
      <c r="A26" s="2" t="s">
        <v>57</v>
      </c>
      <c r="B26" s="1">
        <v>-1000</v>
      </c>
      <c r="C26" s="39">
        <v>-2000</v>
      </c>
      <c r="E26" s="41"/>
    </row>
    <row r="27" spans="1:11" x14ac:dyDescent="0.2">
      <c r="A27" s="2" t="s">
        <v>58</v>
      </c>
      <c r="B27" s="1">
        <v>50</v>
      </c>
      <c r="E27" s="45"/>
    </row>
    <row r="28" spans="1:11" x14ac:dyDescent="0.2">
      <c r="A28" s="2" t="s">
        <v>26</v>
      </c>
      <c r="B28" s="1">
        <v>100</v>
      </c>
      <c r="C28" s="39">
        <v>50</v>
      </c>
      <c r="E28" s="41"/>
    </row>
    <row r="29" spans="1:11" x14ac:dyDescent="0.2">
      <c r="A29" s="3" t="s">
        <v>44</v>
      </c>
      <c r="B29" s="1">
        <f>-B31</f>
        <v>-2000</v>
      </c>
      <c r="C29" s="39">
        <f>-C31</f>
        <v>-100</v>
      </c>
      <c r="E29" s="41"/>
    </row>
    <row r="30" spans="1:11" x14ac:dyDescent="0.2">
      <c r="A30" s="6" t="s">
        <v>14</v>
      </c>
    </row>
    <row r="31" spans="1:11" ht="13.5" thickBot="1" x14ac:dyDescent="0.25">
      <c r="A31" s="1" t="s">
        <v>24</v>
      </c>
      <c r="B31" s="4">
        <f>+B20</f>
        <v>2000</v>
      </c>
      <c r="C31" s="42">
        <f>+C20</f>
        <v>100</v>
      </c>
      <c r="D31" s="43"/>
      <c r="E31" s="46"/>
      <c r="F31" s="4"/>
      <c r="G31" s="4"/>
      <c r="H31" s="4"/>
      <c r="I31" s="4"/>
      <c r="J31" s="4"/>
      <c r="K31" s="4"/>
    </row>
    <row r="32" spans="1:11" ht="13.5" thickTop="1" x14ac:dyDescent="0.2"/>
    <row r="33" spans="1:11" x14ac:dyDescent="0.2">
      <c r="E33" s="1"/>
    </row>
    <row r="35" spans="1:11" x14ac:dyDescent="0.2">
      <c r="A35" s="3"/>
    </row>
    <row r="36" spans="1:11" x14ac:dyDescent="0.2">
      <c r="A36" s="30">
        <v>36525</v>
      </c>
      <c r="B36" s="17" t="s">
        <v>0</v>
      </c>
      <c r="C36" s="31" t="s">
        <v>1</v>
      </c>
      <c r="D36" s="32" t="s">
        <v>45</v>
      </c>
      <c r="E36" s="18" t="s">
        <v>1</v>
      </c>
      <c r="F36" s="21" t="s">
        <v>2</v>
      </c>
      <c r="G36" s="9"/>
      <c r="H36" s="11"/>
      <c r="I36" s="33" t="s">
        <v>3</v>
      </c>
      <c r="J36" s="9"/>
      <c r="K36" s="12" t="s">
        <v>4</v>
      </c>
    </row>
    <row r="37" spans="1:11" x14ac:dyDescent="0.2">
      <c r="A37" s="34"/>
      <c r="B37" s="34" t="s">
        <v>46</v>
      </c>
      <c r="C37" s="35" t="s">
        <v>47</v>
      </c>
      <c r="D37" s="36" t="s">
        <v>48</v>
      </c>
      <c r="E37" s="34" t="s">
        <v>46</v>
      </c>
      <c r="F37" s="34" t="s">
        <v>46</v>
      </c>
      <c r="G37" s="37"/>
      <c r="H37" s="37"/>
      <c r="I37" s="37"/>
      <c r="J37" s="38"/>
      <c r="K37" s="13"/>
    </row>
    <row r="39" spans="1:11" x14ac:dyDescent="0.2">
      <c r="A39" s="1" t="s">
        <v>51</v>
      </c>
      <c r="B39" s="1">
        <v>300</v>
      </c>
      <c r="C39" s="39">
        <v>100</v>
      </c>
      <c r="E39" s="41"/>
    </row>
    <row r="40" spans="1:11" x14ac:dyDescent="0.2">
      <c r="A40" s="1" t="s">
        <v>52</v>
      </c>
      <c r="B40" s="1">
        <v>6000</v>
      </c>
      <c r="C40" s="39">
        <v>7000</v>
      </c>
      <c r="E40" s="41"/>
    </row>
    <row r="41" spans="1:11" x14ac:dyDescent="0.2">
      <c r="A41" s="1" t="s">
        <v>53</v>
      </c>
      <c r="B41" s="1">
        <v>1800</v>
      </c>
      <c r="C41" s="39">
        <v>200</v>
      </c>
      <c r="E41" s="41"/>
    </row>
    <row r="42" spans="1:11" x14ac:dyDescent="0.2">
      <c r="A42" s="1" t="s">
        <v>6</v>
      </c>
      <c r="B42" s="1">
        <v>2900</v>
      </c>
      <c r="C42" s="39">
        <v>3000</v>
      </c>
      <c r="E42" s="41"/>
    </row>
    <row r="43" spans="1:11" x14ac:dyDescent="0.2">
      <c r="A43" s="1" t="s">
        <v>54</v>
      </c>
      <c r="B43" s="1">
        <v>4000</v>
      </c>
      <c r="C43" s="39">
        <v>6000</v>
      </c>
      <c r="E43" s="41"/>
    </row>
    <row r="44" spans="1:11" x14ac:dyDescent="0.2">
      <c r="A44" s="6" t="s">
        <v>8</v>
      </c>
    </row>
    <row r="45" spans="1:11" x14ac:dyDescent="0.2">
      <c r="A45" s="3" t="s">
        <v>9</v>
      </c>
      <c r="B45" s="1">
        <f>0.8*10000*2</f>
        <v>16000</v>
      </c>
    </row>
    <row r="46" spans="1:11" ht="13.5" thickBot="1" x14ac:dyDescent="0.25">
      <c r="A46" s="1" t="s">
        <v>10</v>
      </c>
      <c r="B46" s="4">
        <f>SUM(B39:B45)</f>
        <v>31000</v>
      </c>
      <c r="C46" s="42">
        <f>SUM(C39:C45)</f>
        <v>16300</v>
      </c>
      <c r="D46" s="43"/>
      <c r="E46" s="4"/>
      <c r="F46" s="4"/>
      <c r="G46" s="4"/>
      <c r="H46" s="4"/>
      <c r="I46" s="4"/>
      <c r="J46" s="4"/>
      <c r="K46" s="4"/>
    </row>
    <row r="47" spans="1:11" ht="13.5" thickTop="1" x14ac:dyDescent="0.2"/>
    <row r="48" spans="1:11" x14ac:dyDescent="0.2">
      <c r="A48" s="1" t="s">
        <v>55</v>
      </c>
      <c r="B48" s="1">
        <f>+B55-SUM(B49:B54)</f>
        <v>24500</v>
      </c>
      <c r="C48" s="39">
        <f>+C55-SUM(C49:C54)</f>
        <v>6100</v>
      </c>
      <c r="E48" s="41"/>
    </row>
    <row r="49" spans="1:11" x14ac:dyDescent="0.2">
      <c r="A49" s="1" t="s">
        <v>56</v>
      </c>
      <c r="B49" s="1">
        <v>2000</v>
      </c>
      <c r="C49" s="39">
        <v>0</v>
      </c>
    </row>
    <row r="50" spans="1:11" x14ac:dyDescent="0.2">
      <c r="A50" s="5" t="s">
        <v>13</v>
      </c>
      <c r="B50" s="6"/>
      <c r="G50" s="7"/>
      <c r="H50" s="6"/>
      <c r="I50" s="6"/>
      <c r="J50" s="47"/>
    </row>
    <row r="51" spans="1:11" x14ac:dyDescent="0.2">
      <c r="A51" s="6" t="s">
        <v>14</v>
      </c>
      <c r="B51" s="6"/>
      <c r="G51" s="6"/>
      <c r="H51" s="7"/>
      <c r="I51" s="6"/>
      <c r="J51" s="7"/>
    </row>
    <row r="52" spans="1:11" x14ac:dyDescent="0.2">
      <c r="A52" s="1" t="s">
        <v>15</v>
      </c>
      <c r="B52" s="1">
        <v>1000</v>
      </c>
      <c r="C52" s="39">
        <v>10000</v>
      </c>
      <c r="E52" s="41"/>
    </row>
    <row r="53" spans="1:11" x14ac:dyDescent="0.2">
      <c r="A53" s="1" t="s">
        <v>16</v>
      </c>
      <c r="B53" s="1">
        <v>2500</v>
      </c>
      <c r="C53" s="39">
        <v>0</v>
      </c>
    </row>
    <row r="54" spans="1:11" x14ac:dyDescent="0.2">
      <c r="A54" s="1" t="s">
        <v>17</v>
      </c>
      <c r="B54" s="1">
        <v>1000</v>
      </c>
      <c r="C54" s="39">
        <v>200</v>
      </c>
      <c r="E54" s="41"/>
    </row>
    <row r="55" spans="1:11" ht="13.5" thickBot="1" x14ac:dyDescent="0.25">
      <c r="A55" s="1" t="s">
        <v>18</v>
      </c>
      <c r="B55" s="4">
        <f>+B46</f>
        <v>31000</v>
      </c>
      <c r="C55" s="42">
        <f>+C46</f>
        <v>16300</v>
      </c>
      <c r="D55" s="43"/>
      <c r="E55" s="44"/>
      <c r="F55" s="4"/>
      <c r="G55" s="4"/>
      <c r="H55" s="4"/>
      <c r="I55" s="4"/>
      <c r="J55" s="4"/>
      <c r="K55" s="4"/>
    </row>
    <row r="56" spans="1:11" ht="13.5" thickTop="1" x14ac:dyDescent="0.2"/>
    <row r="57" spans="1:11" x14ac:dyDescent="0.2">
      <c r="A57" s="1" t="s">
        <v>19</v>
      </c>
      <c r="B57" s="1">
        <v>190000</v>
      </c>
      <c r="C57" s="39">
        <v>35000</v>
      </c>
      <c r="E57" s="41"/>
    </row>
    <row r="58" spans="1:11" x14ac:dyDescent="0.2">
      <c r="A58" s="3" t="s">
        <v>20</v>
      </c>
      <c r="B58" s="1">
        <f>0.8*C31*2.1</f>
        <v>168</v>
      </c>
      <c r="E58" s="41"/>
    </row>
    <row r="59" spans="1:11" x14ac:dyDescent="0.2">
      <c r="A59" s="2" t="s">
        <v>21</v>
      </c>
      <c r="B59" s="1">
        <f>+B42</f>
        <v>2900</v>
      </c>
      <c r="C59" s="39">
        <f>+C42</f>
        <v>3000</v>
      </c>
      <c r="E59" s="41"/>
    </row>
    <row r="60" spans="1:11" x14ac:dyDescent="0.2">
      <c r="A60" s="3" t="s">
        <v>22</v>
      </c>
      <c r="B60" s="1">
        <f>-B57-B58-B64+B66-B59-B63-B62-B61</f>
        <v>-190268</v>
      </c>
      <c r="C60" s="39">
        <f>-C57-C58-C64+C66-C59-C63-C62-C61</f>
        <v>-35600</v>
      </c>
      <c r="E60" s="41"/>
    </row>
    <row r="61" spans="1:11" x14ac:dyDescent="0.2">
      <c r="A61" s="2" t="s">
        <v>57</v>
      </c>
      <c r="B61" s="1">
        <v>-1000</v>
      </c>
      <c r="C61" s="39">
        <v>-2000</v>
      </c>
      <c r="E61" s="41"/>
    </row>
    <row r="62" spans="1:11" x14ac:dyDescent="0.2">
      <c r="A62" s="2" t="s">
        <v>58</v>
      </c>
      <c r="B62" s="1">
        <v>0</v>
      </c>
      <c r="E62" s="45"/>
    </row>
    <row r="63" spans="1:11" x14ac:dyDescent="0.2">
      <c r="A63" s="2" t="s">
        <v>26</v>
      </c>
      <c r="B63" s="1">
        <v>200</v>
      </c>
      <c r="C63" s="39">
        <v>0</v>
      </c>
      <c r="E63" s="41"/>
    </row>
    <row r="64" spans="1:11" x14ac:dyDescent="0.2">
      <c r="A64" s="3" t="s">
        <v>44</v>
      </c>
      <c r="B64" s="1">
        <f>-B66</f>
        <v>-1000</v>
      </c>
      <c r="C64" s="39">
        <f>-C66</f>
        <v>-200</v>
      </c>
      <c r="E64" s="41"/>
    </row>
    <row r="65" spans="1:11" x14ac:dyDescent="0.2">
      <c r="A65" s="6" t="s">
        <v>14</v>
      </c>
    </row>
    <row r="66" spans="1:11" ht="13.5" thickBot="1" x14ac:dyDescent="0.25">
      <c r="A66" s="1" t="s">
        <v>24</v>
      </c>
      <c r="B66" s="4">
        <f>+B54</f>
        <v>1000</v>
      </c>
      <c r="C66" s="42">
        <f>+C54</f>
        <v>200</v>
      </c>
      <c r="D66" s="43"/>
      <c r="E66" s="46"/>
      <c r="F66" s="4"/>
      <c r="G66" s="4"/>
      <c r="H66" s="4"/>
      <c r="I66" s="4"/>
      <c r="J66" s="4"/>
      <c r="K66" s="4"/>
    </row>
    <row r="67" spans="1:11" ht="13.5" thickTop="1" x14ac:dyDescent="0.2"/>
    <row r="68" spans="1:11" x14ac:dyDescent="0.2">
      <c r="C68" s="1"/>
      <c r="E68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M72"/>
  <sheetViews>
    <sheetView topLeftCell="B48" zoomScale="170" zoomScaleNormal="170" workbookViewId="0">
      <selection activeCell="I65" sqref="I65"/>
    </sheetView>
  </sheetViews>
  <sheetFormatPr defaultColWidth="8.85546875" defaultRowHeight="18" customHeight="1" x14ac:dyDescent="0.2"/>
  <cols>
    <col min="1" max="1" width="31.85546875" style="1" customWidth="1"/>
    <col min="2" max="2" width="11.140625" style="1" customWidth="1"/>
    <col min="3" max="3" width="12.140625" style="1" customWidth="1"/>
    <col min="4" max="4" width="11.7109375" style="1" customWidth="1"/>
    <col min="5" max="6" width="11.42578125" style="1" customWidth="1"/>
    <col min="7" max="7" width="11.7109375" style="1" customWidth="1"/>
    <col min="8" max="8" width="11.85546875" style="1" customWidth="1"/>
    <col min="9" max="9" width="11.5703125" style="1" customWidth="1"/>
    <col min="10" max="10" width="8.85546875" style="1"/>
    <col min="11" max="11" width="10.28515625" style="1" customWidth="1"/>
    <col min="12" max="12" width="10.85546875" style="1" customWidth="1"/>
    <col min="13" max="13" width="13.140625" style="1" customWidth="1"/>
    <col min="14" max="256" width="8.8554687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2" width="11.42578125" style="1" customWidth="1"/>
    <col min="263" max="263" width="11.7109375" style="1" customWidth="1"/>
    <col min="264" max="264" width="11.85546875" style="1" customWidth="1"/>
    <col min="265" max="265" width="11.5703125" style="1" customWidth="1"/>
    <col min="266" max="266" width="8.85546875" style="1"/>
    <col min="267" max="267" width="10.28515625" style="1" customWidth="1"/>
    <col min="268" max="268" width="10.85546875" style="1" customWidth="1"/>
    <col min="269" max="269" width="13.140625" style="1" customWidth="1"/>
    <col min="270" max="512" width="8.8554687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8" width="11.42578125" style="1" customWidth="1"/>
    <col min="519" max="519" width="11.7109375" style="1" customWidth="1"/>
    <col min="520" max="520" width="11.85546875" style="1" customWidth="1"/>
    <col min="521" max="521" width="11.5703125" style="1" customWidth="1"/>
    <col min="522" max="522" width="8.85546875" style="1"/>
    <col min="523" max="523" width="10.28515625" style="1" customWidth="1"/>
    <col min="524" max="524" width="10.85546875" style="1" customWidth="1"/>
    <col min="525" max="525" width="13.140625" style="1" customWidth="1"/>
    <col min="526" max="768" width="8.8554687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4" width="11.42578125" style="1" customWidth="1"/>
    <col min="775" max="775" width="11.7109375" style="1" customWidth="1"/>
    <col min="776" max="776" width="11.85546875" style="1" customWidth="1"/>
    <col min="777" max="777" width="11.5703125" style="1" customWidth="1"/>
    <col min="778" max="778" width="8.85546875" style="1"/>
    <col min="779" max="779" width="10.28515625" style="1" customWidth="1"/>
    <col min="780" max="780" width="10.85546875" style="1" customWidth="1"/>
    <col min="781" max="781" width="13.140625" style="1" customWidth="1"/>
    <col min="782" max="1024" width="8.8554687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0" width="11.42578125" style="1" customWidth="1"/>
    <col min="1031" max="1031" width="11.7109375" style="1" customWidth="1"/>
    <col min="1032" max="1032" width="11.85546875" style="1" customWidth="1"/>
    <col min="1033" max="1033" width="11.5703125" style="1" customWidth="1"/>
    <col min="1034" max="1034" width="8.85546875" style="1"/>
    <col min="1035" max="1035" width="10.28515625" style="1" customWidth="1"/>
    <col min="1036" max="1036" width="10.85546875" style="1" customWidth="1"/>
    <col min="1037" max="1037" width="13.140625" style="1" customWidth="1"/>
    <col min="1038" max="1280" width="8.8554687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6" width="11.42578125" style="1" customWidth="1"/>
    <col min="1287" max="1287" width="11.7109375" style="1" customWidth="1"/>
    <col min="1288" max="1288" width="11.85546875" style="1" customWidth="1"/>
    <col min="1289" max="1289" width="11.5703125" style="1" customWidth="1"/>
    <col min="1290" max="1290" width="8.85546875" style="1"/>
    <col min="1291" max="1291" width="10.28515625" style="1" customWidth="1"/>
    <col min="1292" max="1292" width="10.85546875" style="1" customWidth="1"/>
    <col min="1293" max="1293" width="13.140625" style="1" customWidth="1"/>
    <col min="1294" max="1536" width="8.8554687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2" width="11.42578125" style="1" customWidth="1"/>
    <col min="1543" max="1543" width="11.7109375" style="1" customWidth="1"/>
    <col min="1544" max="1544" width="11.85546875" style="1" customWidth="1"/>
    <col min="1545" max="1545" width="11.5703125" style="1" customWidth="1"/>
    <col min="1546" max="1546" width="8.85546875" style="1"/>
    <col min="1547" max="1547" width="10.28515625" style="1" customWidth="1"/>
    <col min="1548" max="1548" width="10.85546875" style="1" customWidth="1"/>
    <col min="1549" max="1549" width="13.140625" style="1" customWidth="1"/>
    <col min="1550" max="1792" width="8.8554687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8" width="11.42578125" style="1" customWidth="1"/>
    <col min="1799" max="1799" width="11.7109375" style="1" customWidth="1"/>
    <col min="1800" max="1800" width="11.85546875" style="1" customWidth="1"/>
    <col min="1801" max="1801" width="11.5703125" style="1" customWidth="1"/>
    <col min="1802" max="1802" width="8.85546875" style="1"/>
    <col min="1803" max="1803" width="10.28515625" style="1" customWidth="1"/>
    <col min="1804" max="1804" width="10.85546875" style="1" customWidth="1"/>
    <col min="1805" max="1805" width="13.140625" style="1" customWidth="1"/>
    <col min="1806" max="2048" width="8.8554687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4" width="11.42578125" style="1" customWidth="1"/>
    <col min="2055" max="2055" width="11.7109375" style="1" customWidth="1"/>
    <col min="2056" max="2056" width="11.85546875" style="1" customWidth="1"/>
    <col min="2057" max="2057" width="11.5703125" style="1" customWidth="1"/>
    <col min="2058" max="2058" width="8.85546875" style="1"/>
    <col min="2059" max="2059" width="10.28515625" style="1" customWidth="1"/>
    <col min="2060" max="2060" width="10.85546875" style="1" customWidth="1"/>
    <col min="2061" max="2061" width="13.140625" style="1" customWidth="1"/>
    <col min="2062" max="2304" width="8.8554687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0" width="11.42578125" style="1" customWidth="1"/>
    <col min="2311" max="2311" width="11.7109375" style="1" customWidth="1"/>
    <col min="2312" max="2312" width="11.85546875" style="1" customWidth="1"/>
    <col min="2313" max="2313" width="11.5703125" style="1" customWidth="1"/>
    <col min="2314" max="2314" width="8.85546875" style="1"/>
    <col min="2315" max="2315" width="10.28515625" style="1" customWidth="1"/>
    <col min="2316" max="2316" width="10.85546875" style="1" customWidth="1"/>
    <col min="2317" max="2317" width="13.140625" style="1" customWidth="1"/>
    <col min="2318" max="2560" width="8.8554687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6" width="11.42578125" style="1" customWidth="1"/>
    <col min="2567" max="2567" width="11.7109375" style="1" customWidth="1"/>
    <col min="2568" max="2568" width="11.85546875" style="1" customWidth="1"/>
    <col min="2569" max="2569" width="11.5703125" style="1" customWidth="1"/>
    <col min="2570" max="2570" width="8.85546875" style="1"/>
    <col min="2571" max="2571" width="10.28515625" style="1" customWidth="1"/>
    <col min="2572" max="2572" width="10.85546875" style="1" customWidth="1"/>
    <col min="2573" max="2573" width="13.140625" style="1" customWidth="1"/>
    <col min="2574" max="2816" width="8.8554687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2" width="11.42578125" style="1" customWidth="1"/>
    <col min="2823" max="2823" width="11.7109375" style="1" customWidth="1"/>
    <col min="2824" max="2824" width="11.85546875" style="1" customWidth="1"/>
    <col min="2825" max="2825" width="11.5703125" style="1" customWidth="1"/>
    <col min="2826" max="2826" width="8.85546875" style="1"/>
    <col min="2827" max="2827" width="10.28515625" style="1" customWidth="1"/>
    <col min="2828" max="2828" width="10.85546875" style="1" customWidth="1"/>
    <col min="2829" max="2829" width="13.140625" style="1" customWidth="1"/>
    <col min="2830" max="3072" width="8.8554687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8" width="11.42578125" style="1" customWidth="1"/>
    <col min="3079" max="3079" width="11.7109375" style="1" customWidth="1"/>
    <col min="3080" max="3080" width="11.85546875" style="1" customWidth="1"/>
    <col min="3081" max="3081" width="11.5703125" style="1" customWidth="1"/>
    <col min="3082" max="3082" width="8.85546875" style="1"/>
    <col min="3083" max="3083" width="10.28515625" style="1" customWidth="1"/>
    <col min="3084" max="3084" width="10.85546875" style="1" customWidth="1"/>
    <col min="3085" max="3085" width="13.140625" style="1" customWidth="1"/>
    <col min="3086" max="3328" width="8.8554687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4" width="11.42578125" style="1" customWidth="1"/>
    <col min="3335" max="3335" width="11.7109375" style="1" customWidth="1"/>
    <col min="3336" max="3336" width="11.85546875" style="1" customWidth="1"/>
    <col min="3337" max="3337" width="11.5703125" style="1" customWidth="1"/>
    <col min="3338" max="3338" width="8.85546875" style="1"/>
    <col min="3339" max="3339" width="10.28515625" style="1" customWidth="1"/>
    <col min="3340" max="3340" width="10.85546875" style="1" customWidth="1"/>
    <col min="3341" max="3341" width="13.140625" style="1" customWidth="1"/>
    <col min="3342" max="3584" width="8.8554687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0" width="11.42578125" style="1" customWidth="1"/>
    <col min="3591" max="3591" width="11.7109375" style="1" customWidth="1"/>
    <col min="3592" max="3592" width="11.85546875" style="1" customWidth="1"/>
    <col min="3593" max="3593" width="11.5703125" style="1" customWidth="1"/>
    <col min="3594" max="3594" width="8.85546875" style="1"/>
    <col min="3595" max="3595" width="10.28515625" style="1" customWidth="1"/>
    <col min="3596" max="3596" width="10.85546875" style="1" customWidth="1"/>
    <col min="3597" max="3597" width="13.140625" style="1" customWidth="1"/>
    <col min="3598" max="3840" width="8.8554687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6" width="11.42578125" style="1" customWidth="1"/>
    <col min="3847" max="3847" width="11.7109375" style="1" customWidth="1"/>
    <col min="3848" max="3848" width="11.85546875" style="1" customWidth="1"/>
    <col min="3849" max="3849" width="11.5703125" style="1" customWidth="1"/>
    <col min="3850" max="3850" width="8.85546875" style="1"/>
    <col min="3851" max="3851" width="10.28515625" style="1" customWidth="1"/>
    <col min="3852" max="3852" width="10.85546875" style="1" customWidth="1"/>
    <col min="3853" max="3853" width="13.140625" style="1" customWidth="1"/>
    <col min="3854" max="4096" width="8.8554687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2" width="11.42578125" style="1" customWidth="1"/>
    <col min="4103" max="4103" width="11.7109375" style="1" customWidth="1"/>
    <col min="4104" max="4104" width="11.85546875" style="1" customWidth="1"/>
    <col min="4105" max="4105" width="11.5703125" style="1" customWidth="1"/>
    <col min="4106" max="4106" width="8.85546875" style="1"/>
    <col min="4107" max="4107" width="10.28515625" style="1" customWidth="1"/>
    <col min="4108" max="4108" width="10.85546875" style="1" customWidth="1"/>
    <col min="4109" max="4109" width="13.140625" style="1" customWidth="1"/>
    <col min="4110" max="4352" width="8.8554687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8" width="11.42578125" style="1" customWidth="1"/>
    <col min="4359" max="4359" width="11.7109375" style="1" customWidth="1"/>
    <col min="4360" max="4360" width="11.85546875" style="1" customWidth="1"/>
    <col min="4361" max="4361" width="11.5703125" style="1" customWidth="1"/>
    <col min="4362" max="4362" width="8.85546875" style="1"/>
    <col min="4363" max="4363" width="10.28515625" style="1" customWidth="1"/>
    <col min="4364" max="4364" width="10.85546875" style="1" customWidth="1"/>
    <col min="4365" max="4365" width="13.140625" style="1" customWidth="1"/>
    <col min="4366" max="4608" width="8.8554687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4" width="11.42578125" style="1" customWidth="1"/>
    <col min="4615" max="4615" width="11.7109375" style="1" customWidth="1"/>
    <col min="4616" max="4616" width="11.85546875" style="1" customWidth="1"/>
    <col min="4617" max="4617" width="11.5703125" style="1" customWidth="1"/>
    <col min="4618" max="4618" width="8.85546875" style="1"/>
    <col min="4619" max="4619" width="10.28515625" style="1" customWidth="1"/>
    <col min="4620" max="4620" width="10.85546875" style="1" customWidth="1"/>
    <col min="4621" max="4621" width="13.140625" style="1" customWidth="1"/>
    <col min="4622" max="4864" width="8.8554687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0" width="11.42578125" style="1" customWidth="1"/>
    <col min="4871" max="4871" width="11.7109375" style="1" customWidth="1"/>
    <col min="4872" max="4872" width="11.85546875" style="1" customWidth="1"/>
    <col min="4873" max="4873" width="11.5703125" style="1" customWidth="1"/>
    <col min="4874" max="4874" width="8.85546875" style="1"/>
    <col min="4875" max="4875" width="10.28515625" style="1" customWidth="1"/>
    <col min="4876" max="4876" width="10.85546875" style="1" customWidth="1"/>
    <col min="4877" max="4877" width="13.140625" style="1" customWidth="1"/>
    <col min="4878" max="5120" width="8.8554687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6" width="11.42578125" style="1" customWidth="1"/>
    <col min="5127" max="5127" width="11.7109375" style="1" customWidth="1"/>
    <col min="5128" max="5128" width="11.85546875" style="1" customWidth="1"/>
    <col min="5129" max="5129" width="11.5703125" style="1" customWidth="1"/>
    <col min="5130" max="5130" width="8.85546875" style="1"/>
    <col min="5131" max="5131" width="10.28515625" style="1" customWidth="1"/>
    <col min="5132" max="5132" width="10.85546875" style="1" customWidth="1"/>
    <col min="5133" max="5133" width="13.140625" style="1" customWidth="1"/>
    <col min="5134" max="5376" width="8.8554687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2" width="11.42578125" style="1" customWidth="1"/>
    <col min="5383" max="5383" width="11.7109375" style="1" customWidth="1"/>
    <col min="5384" max="5384" width="11.85546875" style="1" customWidth="1"/>
    <col min="5385" max="5385" width="11.5703125" style="1" customWidth="1"/>
    <col min="5386" max="5386" width="8.85546875" style="1"/>
    <col min="5387" max="5387" width="10.28515625" style="1" customWidth="1"/>
    <col min="5388" max="5388" width="10.85546875" style="1" customWidth="1"/>
    <col min="5389" max="5389" width="13.140625" style="1" customWidth="1"/>
    <col min="5390" max="5632" width="8.8554687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8" width="11.42578125" style="1" customWidth="1"/>
    <col min="5639" max="5639" width="11.7109375" style="1" customWidth="1"/>
    <col min="5640" max="5640" width="11.85546875" style="1" customWidth="1"/>
    <col min="5641" max="5641" width="11.5703125" style="1" customWidth="1"/>
    <col min="5642" max="5642" width="8.85546875" style="1"/>
    <col min="5643" max="5643" width="10.28515625" style="1" customWidth="1"/>
    <col min="5644" max="5644" width="10.85546875" style="1" customWidth="1"/>
    <col min="5645" max="5645" width="13.140625" style="1" customWidth="1"/>
    <col min="5646" max="5888" width="8.8554687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4" width="11.42578125" style="1" customWidth="1"/>
    <col min="5895" max="5895" width="11.7109375" style="1" customWidth="1"/>
    <col min="5896" max="5896" width="11.85546875" style="1" customWidth="1"/>
    <col min="5897" max="5897" width="11.5703125" style="1" customWidth="1"/>
    <col min="5898" max="5898" width="8.85546875" style="1"/>
    <col min="5899" max="5899" width="10.28515625" style="1" customWidth="1"/>
    <col min="5900" max="5900" width="10.85546875" style="1" customWidth="1"/>
    <col min="5901" max="5901" width="13.140625" style="1" customWidth="1"/>
    <col min="5902" max="6144" width="8.8554687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0" width="11.42578125" style="1" customWidth="1"/>
    <col min="6151" max="6151" width="11.7109375" style="1" customWidth="1"/>
    <col min="6152" max="6152" width="11.85546875" style="1" customWidth="1"/>
    <col min="6153" max="6153" width="11.5703125" style="1" customWidth="1"/>
    <col min="6154" max="6154" width="8.85546875" style="1"/>
    <col min="6155" max="6155" width="10.28515625" style="1" customWidth="1"/>
    <col min="6156" max="6156" width="10.85546875" style="1" customWidth="1"/>
    <col min="6157" max="6157" width="13.140625" style="1" customWidth="1"/>
    <col min="6158" max="6400" width="8.8554687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6" width="11.42578125" style="1" customWidth="1"/>
    <col min="6407" max="6407" width="11.7109375" style="1" customWidth="1"/>
    <col min="6408" max="6408" width="11.85546875" style="1" customWidth="1"/>
    <col min="6409" max="6409" width="11.5703125" style="1" customWidth="1"/>
    <col min="6410" max="6410" width="8.85546875" style="1"/>
    <col min="6411" max="6411" width="10.28515625" style="1" customWidth="1"/>
    <col min="6412" max="6412" width="10.85546875" style="1" customWidth="1"/>
    <col min="6413" max="6413" width="13.140625" style="1" customWidth="1"/>
    <col min="6414" max="6656" width="8.8554687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2" width="11.42578125" style="1" customWidth="1"/>
    <col min="6663" max="6663" width="11.7109375" style="1" customWidth="1"/>
    <col min="6664" max="6664" width="11.85546875" style="1" customWidth="1"/>
    <col min="6665" max="6665" width="11.5703125" style="1" customWidth="1"/>
    <col min="6666" max="6666" width="8.85546875" style="1"/>
    <col min="6667" max="6667" width="10.28515625" style="1" customWidth="1"/>
    <col min="6668" max="6668" width="10.85546875" style="1" customWidth="1"/>
    <col min="6669" max="6669" width="13.140625" style="1" customWidth="1"/>
    <col min="6670" max="6912" width="8.8554687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8" width="11.42578125" style="1" customWidth="1"/>
    <col min="6919" max="6919" width="11.7109375" style="1" customWidth="1"/>
    <col min="6920" max="6920" width="11.85546875" style="1" customWidth="1"/>
    <col min="6921" max="6921" width="11.5703125" style="1" customWidth="1"/>
    <col min="6922" max="6922" width="8.85546875" style="1"/>
    <col min="6923" max="6923" width="10.28515625" style="1" customWidth="1"/>
    <col min="6924" max="6924" width="10.85546875" style="1" customWidth="1"/>
    <col min="6925" max="6925" width="13.140625" style="1" customWidth="1"/>
    <col min="6926" max="7168" width="8.8554687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4" width="11.42578125" style="1" customWidth="1"/>
    <col min="7175" max="7175" width="11.7109375" style="1" customWidth="1"/>
    <col min="7176" max="7176" width="11.85546875" style="1" customWidth="1"/>
    <col min="7177" max="7177" width="11.5703125" style="1" customWidth="1"/>
    <col min="7178" max="7178" width="8.85546875" style="1"/>
    <col min="7179" max="7179" width="10.28515625" style="1" customWidth="1"/>
    <col min="7180" max="7180" width="10.85546875" style="1" customWidth="1"/>
    <col min="7181" max="7181" width="13.140625" style="1" customWidth="1"/>
    <col min="7182" max="7424" width="8.8554687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0" width="11.42578125" style="1" customWidth="1"/>
    <col min="7431" max="7431" width="11.7109375" style="1" customWidth="1"/>
    <col min="7432" max="7432" width="11.85546875" style="1" customWidth="1"/>
    <col min="7433" max="7433" width="11.5703125" style="1" customWidth="1"/>
    <col min="7434" max="7434" width="8.85546875" style="1"/>
    <col min="7435" max="7435" width="10.28515625" style="1" customWidth="1"/>
    <col min="7436" max="7436" width="10.85546875" style="1" customWidth="1"/>
    <col min="7437" max="7437" width="13.140625" style="1" customWidth="1"/>
    <col min="7438" max="7680" width="8.8554687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6" width="11.42578125" style="1" customWidth="1"/>
    <col min="7687" max="7687" width="11.7109375" style="1" customWidth="1"/>
    <col min="7688" max="7688" width="11.85546875" style="1" customWidth="1"/>
    <col min="7689" max="7689" width="11.5703125" style="1" customWidth="1"/>
    <col min="7690" max="7690" width="8.85546875" style="1"/>
    <col min="7691" max="7691" width="10.28515625" style="1" customWidth="1"/>
    <col min="7692" max="7692" width="10.85546875" style="1" customWidth="1"/>
    <col min="7693" max="7693" width="13.140625" style="1" customWidth="1"/>
    <col min="7694" max="7936" width="8.8554687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2" width="11.42578125" style="1" customWidth="1"/>
    <col min="7943" max="7943" width="11.7109375" style="1" customWidth="1"/>
    <col min="7944" max="7944" width="11.85546875" style="1" customWidth="1"/>
    <col min="7945" max="7945" width="11.5703125" style="1" customWidth="1"/>
    <col min="7946" max="7946" width="8.85546875" style="1"/>
    <col min="7947" max="7947" width="10.28515625" style="1" customWidth="1"/>
    <col min="7948" max="7948" width="10.85546875" style="1" customWidth="1"/>
    <col min="7949" max="7949" width="13.140625" style="1" customWidth="1"/>
    <col min="7950" max="8192" width="8.8554687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8" width="11.42578125" style="1" customWidth="1"/>
    <col min="8199" max="8199" width="11.7109375" style="1" customWidth="1"/>
    <col min="8200" max="8200" width="11.85546875" style="1" customWidth="1"/>
    <col min="8201" max="8201" width="11.5703125" style="1" customWidth="1"/>
    <col min="8202" max="8202" width="8.85546875" style="1"/>
    <col min="8203" max="8203" width="10.28515625" style="1" customWidth="1"/>
    <col min="8204" max="8204" width="10.85546875" style="1" customWidth="1"/>
    <col min="8205" max="8205" width="13.140625" style="1" customWidth="1"/>
    <col min="8206" max="8448" width="8.8554687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4" width="11.42578125" style="1" customWidth="1"/>
    <col min="8455" max="8455" width="11.7109375" style="1" customWidth="1"/>
    <col min="8456" max="8456" width="11.85546875" style="1" customWidth="1"/>
    <col min="8457" max="8457" width="11.5703125" style="1" customWidth="1"/>
    <col min="8458" max="8458" width="8.85546875" style="1"/>
    <col min="8459" max="8459" width="10.28515625" style="1" customWidth="1"/>
    <col min="8460" max="8460" width="10.85546875" style="1" customWidth="1"/>
    <col min="8461" max="8461" width="13.140625" style="1" customWidth="1"/>
    <col min="8462" max="8704" width="8.8554687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0" width="11.42578125" style="1" customWidth="1"/>
    <col min="8711" max="8711" width="11.7109375" style="1" customWidth="1"/>
    <col min="8712" max="8712" width="11.85546875" style="1" customWidth="1"/>
    <col min="8713" max="8713" width="11.5703125" style="1" customWidth="1"/>
    <col min="8714" max="8714" width="8.85546875" style="1"/>
    <col min="8715" max="8715" width="10.28515625" style="1" customWidth="1"/>
    <col min="8716" max="8716" width="10.85546875" style="1" customWidth="1"/>
    <col min="8717" max="8717" width="13.140625" style="1" customWidth="1"/>
    <col min="8718" max="8960" width="8.8554687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6" width="11.42578125" style="1" customWidth="1"/>
    <col min="8967" max="8967" width="11.7109375" style="1" customWidth="1"/>
    <col min="8968" max="8968" width="11.85546875" style="1" customWidth="1"/>
    <col min="8969" max="8969" width="11.5703125" style="1" customWidth="1"/>
    <col min="8970" max="8970" width="8.85546875" style="1"/>
    <col min="8971" max="8971" width="10.28515625" style="1" customWidth="1"/>
    <col min="8972" max="8972" width="10.85546875" style="1" customWidth="1"/>
    <col min="8973" max="8973" width="13.140625" style="1" customWidth="1"/>
    <col min="8974" max="9216" width="8.8554687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2" width="11.42578125" style="1" customWidth="1"/>
    <col min="9223" max="9223" width="11.7109375" style="1" customWidth="1"/>
    <col min="9224" max="9224" width="11.85546875" style="1" customWidth="1"/>
    <col min="9225" max="9225" width="11.5703125" style="1" customWidth="1"/>
    <col min="9226" max="9226" width="8.85546875" style="1"/>
    <col min="9227" max="9227" width="10.28515625" style="1" customWidth="1"/>
    <col min="9228" max="9228" width="10.85546875" style="1" customWidth="1"/>
    <col min="9229" max="9229" width="13.140625" style="1" customWidth="1"/>
    <col min="9230" max="9472" width="8.8554687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8" width="11.42578125" style="1" customWidth="1"/>
    <col min="9479" max="9479" width="11.7109375" style="1" customWidth="1"/>
    <col min="9480" max="9480" width="11.85546875" style="1" customWidth="1"/>
    <col min="9481" max="9481" width="11.5703125" style="1" customWidth="1"/>
    <col min="9482" max="9482" width="8.85546875" style="1"/>
    <col min="9483" max="9483" width="10.28515625" style="1" customWidth="1"/>
    <col min="9484" max="9484" width="10.85546875" style="1" customWidth="1"/>
    <col min="9485" max="9485" width="13.140625" style="1" customWidth="1"/>
    <col min="9486" max="9728" width="8.8554687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4" width="11.42578125" style="1" customWidth="1"/>
    <col min="9735" max="9735" width="11.7109375" style="1" customWidth="1"/>
    <col min="9736" max="9736" width="11.85546875" style="1" customWidth="1"/>
    <col min="9737" max="9737" width="11.5703125" style="1" customWidth="1"/>
    <col min="9738" max="9738" width="8.85546875" style="1"/>
    <col min="9739" max="9739" width="10.28515625" style="1" customWidth="1"/>
    <col min="9740" max="9740" width="10.85546875" style="1" customWidth="1"/>
    <col min="9741" max="9741" width="13.140625" style="1" customWidth="1"/>
    <col min="9742" max="9984" width="8.8554687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0" width="11.42578125" style="1" customWidth="1"/>
    <col min="9991" max="9991" width="11.7109375" style="1" customWidth="1"/>
    <col min="9992" max="9992" width="11.85546875" style="1" customWidth="1"/>
    <col min="9993" max="9993" width="11.5703125" style="1" customWidth="1"/>
    <col min="9994" max="9994" width="8.85546875" style="1"/>
    <col min="9995" max="9995" width="10.28515625" style="1" customWidth="1"/>
    <col min="9996" max="9996" width="10.85546875" style="1" customWidth="1"/>
    <col min="9997" max="9997" width="13.140625" style="1" customWidth="1"/>
    <col min="9998" max="10240" width="8.8554687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6" width="11.42578125" style="1" customWidth="1"/>
    <col min="10247" max="10247" width="11.7109375" style="1" customWidth="1"/>
    <col min="10248" max="10248" width="11.85546875" style="1" customWidth="1"/>
    <col min="10249" max="10249" width="11.5703125" style="1" customWidth="1"/>
    <col min="10250" max="10250" width="8.85546875" style="1"/>
    <col min="10251" max="10251" width="10.28515625" style="1" customWidth="1"/>
    <col min="10252" max="10252" width="10.85546875" style="1" customWidth="1"/>
    <col min="10253" max="10253" width="13.140625" style="1" customWidth="1"/>
    <col min="10254" max="10496" width="8.8554687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2" width="11.42578125" style="1" customWidth="1"/>
    <col min="10503" max="10503" width="11.7109375" style="1" customWidth="1"/>
    <col min="10504" max="10504" width="11.85546875" style="1" customWidth="1"/>
    <col min="10505" max="10505" width="11.5703125" style="1" customWidth="1"/>
    <col min="10506" max="10506" width="8.85546875" style="1"/>
    <col min="10507" max="10507" width="10.28515625" style="1" customWidth="1"/>
    <col min="10508" max="10508" width="10.85546875" style="1" customWidth="1"/>
    <col min="10509" max="10509" width="13.140625" style="1" customWidth="1"/>
    <col min="10510" max="10752" width="8.8554687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8" width="11.42578125" style="1" customWidth="1"/>
    <col min="10759" max="10759" width="11.7109375" style="1" customWidth="1"/>
    <col min="10760" max="10760" width="11.85546875" style="1" customWidth="1"/>
    <col min="10761" max="10761" width="11.5703125" style="1" customWidth="1"/>
    <col min="10762" max="10762" width="8.85546875" style="1"/>
    <col min="10763" max="10763" width="10.28515625" style="1" customWidth="1"/>
    <col min="10764" max="10764" width="10.85546875" style="1" customWidth="1"/>
    <col min="10765" max="10765" width="13.140625" style="1" customWidth="1"/>
    <col min="10766" max="11008" width="8.8554687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4" width="11.42578125" style="1" customWidth="1"/>
    <col min="11015" max="11015" width="11.7109375" style="1" customWidth="1"/>
    <col min="11016" max="11016" width="11.85546875" style="1" customWidth="1"/>
    <col min="11017" max="11017" width="11.5703125" style="1" customWidth="1"/>
    <col min="11018" max="11018" width="8.85546875" style="1"/>
    <col min="11019" max="11019" width="10.28515625" style="1" customWidth="1"/>
    <col min="11020" max="11020" width="10.85546875" style="1" customWidth="1"/>
    <col min="11021" max="11021" width="13.140625" style="1" customWidth="1"/>
    <col min="11022" max="11264" width="8.8554687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0" width="11.42578125" style="1" customWidth="1"/>
    <col min="11271" max="11271" width="11.7109375" style="1" customWidth="1"/>
    <col min="11272" max="11272" width="11.85546875" style="1" customWidth="1"/>
    <col min="11273" max="11273" width="11.5703125" style="1" customWidth="1"/>
    <col min="11274" max="11274" width="8.85546875" style="1"/>
    <col min="11275" max="11275" width="10.28515625" style="1" customWidth="1"/>
    <col min="11276" max="11276" width="10.85546875" style="1" customWidth="1"/>
    <col min="11277" max="11277" width="13.140625" style="1" customWidth="1"/>
    <col min="11278" max="11520" width="8.8554687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6" width="11.42578125" style="1" customWidth="1"/>
    <col min="11527" max="11527" width="11.7109375" style="1" customWidth="1"/>
    <col min="11528" max="11528" width="11.85546875" style="1" customWidth="1"/>
    <col min="11529" max="11529" width="11.5703125" style="1" customWidth="1"/>
    <col min="11530" max="11530" width="8.85546875" style="1"/>
    <col min="11531" max="11531" width="10.28515625" style="1" customWidth="1"/>
    <col min="11532" max="11532" width="10.85546875" style="1" customWidth="1"/>
    <col min="11533" max="11533" width="13.140625" style="1" customWidth="1"/>
    <col min="11534" max="11776" width="8.8554687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2" width="11.42578125" style="1" customWidth="1"/>
    <col min="11783" max="11783" width="11.7109375" style="1" customWidth="1"/>
    <col min="11784" max="11784" width="11.85546875" style="1" customWidth="1"/>
    <col min="11785" max="11785" width="11.5703125" style="1" customWidth="1"/>
    <col min="11786" max="11786" width="8.85546875" style="1"/>
    <col min="11787" max="11787" width="10.28515625" style="1" customWidth="1"/>
    <col min="11788" max="11788" width="10.85546875" style="1" customWidth="1"/>
    <col min="11789" max="11789" width="13.140625" style="1" customWidth="1"/>
    <col min="11790" max="12032" width="8.8554687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8" width="11.42578125" style="1" customWidth="1"/>
    <col min="12039" max="12039" width="11.7109375" style="1" customWidth="1"/>
    <col min="12040" max="12040" width="11.85546875" style="1" customWidth="1"/>
    <col min="12041" max="12041" width="11.5703125" style="1" customWidth="1"/>
    <col min="12042" max="12042" width="8.85546875" style="1"/>
    <col min="12043" max="12043" width="10.28515625" style="1" customWidth="1"/>
    <col min="12044" max="12044" width="10.85546875" style="1" customWidth="1"/>
    <col min="12045" max="12045" width="13.140625" style="1" customWidth="1"/>
    <col min="12046" max="12288" width="8.8554687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4" width="11.42578125" style="1" customWidth="1"/>
    <col min="12295" max="12295" width="11.7109375" style="1" customWidth="1"/>
    <col min="12296" max="12296" width="11.85546875" style="1" customWidth="1"/>
    <col min="12297" max="12297" width="11.5703125" style="1" customWidth="1"/>
    <col min="12298" max="12298" width="8.85546875" style="1"/>
    <col min="12299" max="12299" width="10.28515625" style="1" customWidth="1"/>
    <col min="12300" max="12300" width="10.85546875" style="1" customWidth="1"/>
    <col min="12301" max="12301" width="13.140625" style="1" customWidth="1"/>
    <col min="12302" max="12544" width="8.8554687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0" width="11.42578125" style="1" customWidth="1"/>
    <col min="12551" max="12551" width="11.7109375" style="1" customWidth="1"/>
    <col min="12552" max="12552" width="11.85546875" style="1" customWidth="1"/>
    <col min="12553" max="12553" width="11.5703125" style="1" customWidth="1"/>
    <col min="12554" max="12554" width="8.85546875" style="1"/>
    <col min="12555" max="12555" width="10.28515625" style="1" customWidth="1"/>
    <col min="12556" max="12556" width="10.85546875" style="1" customWidth="1"/>
    <col min="12557" max="12557" width="13.140625" style="1" customWidth="1"/>
    <col min="12558" max="12800" width="8.8554687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6" width="11.42578125" style="1" customWidth="1"/>
    <col min="12807" max="12807" width="11.7109375" style="1" customWidth="1"/>
    <col min="12808" max="12808" width="11.85546875" style="1" customWidth="1"/>
    <col min="12809" max="12809" width="11.5703125" style="1" customWidth="1"/>
    <col min="12810" max="12810" width="8.85546875" style="1"/>
    <col min="12811" max="12811" width="10.28515625" style="1" customWidth="1"/>
    <col min="12812" max="12812" width="10.85546875" style="1" customWidth="1"/>
    <col min="12813" max="12813" width="13.140625" style="1" customWidth="1"/>
    <col min="12814" max="13056" width="8.8554687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2" width="11.42578125" style="1" customWidth="1"/>
    <col min="13063" max="13063" width="11.7109375" style="1" customWidth="1"/>
    <col min="13064" max="13064" width="11.85546875" style="1" customWidth="1"/>
    <col min="13065" max="13065" width="11.5703125" style="1" customWidth="1"/>
    <col min="13066" max="13066" width="8.85546875" style="1"/>
    <col min="13067" max="13067" width="10.28515625" style="1" customWidth="1"/>
    <col min="13068" max="13068" width="10.85546875" style="1" customWidth="1"/>
    <col min="13069" max="13069" width="13.140625" style="1" customWidth="1"/>
    <col min="13070" max="13312" width="8.8554687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8" width="11.42578125" style="1" customWidth="1"/>
    <col min="13319" max="13319" width="11.7109375" style="1" customWidth="1"/>
    <col min="13320" max="13320" width="11.85546875" style="1" customWidth="1"/>
    <col min="13321" max="13321" width="11.5703125" style="1" customWidth="1"/>
    <col min="13322" max="13322" width="8.85546875" style="1"/>
    <col min="13323" max="13323" width="10.28515625" style="1" customWidth="1"/>
    <col min="13324" max="13324" width="10.85546875" style="1" customWidth="1"/>
    <col min="13325" max="13325" width="13.140625" style="1" customWidth="1"/>
    <col min="13326" max="13568" width="8.8554687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4" width="11.42578125" style="1" customWidth="1"/>
    <col min="13575" max="13575" width="11.7109375" style="1" customWidth="1"/>
    <col min="13576" max="13576" width="11.85546875" style="1" customWidth="1"/>
    <col min="13577" max="13577" width="11.5703125" style="1" customWidth="1"/>
    <col min="13578" max="13578" width="8.85546875" style="1"/>
    <col min="13579" max="13579" width="10.28515625" style="1" customWidth="1"/>
    <col min="13580" max="13580" width="10.85546875" style="1" customWidth="1"/>
    <col min="13581" max="13581" width="13.140625" style="1" customWidth="1"/>
    <col min="13582" max="13824" width="8.8554687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0" width="11.42578125" style="1" customWidth="1"/>
    <col min="13831" max="13831" width="11.7109375" style="1" customWidth="1"/>
    <col min="13832" max="13832" width="11.85546875" style="1" customWidth="1"/>
    <col min="13833" max="13833" width="11.5703125" style="1" customWidth="1"/>
    <col min="13834" max="13834" width="8.85546875" style="1"/>
    <col min="13835" max="13835" width="10.28515625" style="1" customWidth="1"/>
    <col min="13836" max="13836" width="10.85546875" style="1" customWidth="1"/>
    <col min="13837" max="13837" width="13.140625" style="1" customWidth="1"/>
    <col min="13838" max="14080" width="8.8554687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6" width="11.42578125" style="1" customWidth="1"/>
    <col min="14087" max="14087" width="11.7109375" style="1" customWidth="1"/>
    <col min="14088" max="14088" width="11.85546875" style="1" customWidth="1"/>
    <col min="14089" max="14089" width="11.5703125" style="1" customWidth="1"/>
    <col min="14090" max="14090" width="8.85546875" style="1"/>
    <col min="14091" max="14091" width="10.28515625" style="1" customWidth="1"/>
    <col min="14092" max="14092" width="10.85546875" style="1" customWidth="1"/>
    <col min="14093" max="14093" width="13.140625" style="1" customWidth="1"/>
    <col min="14094" max="14336" width="8.8554687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2" width="11.42578125" style="1" customWidth="1"/>
    <col min="14343" max="14343" width="11.7109375" style="1" customWidth="1"/>
    <col min="14344" max="14344" width="11.85546875" style="1" customWidth="1"/>
    <col min="14345" max="14345" width="11.5703125" style="1" customWidth="1"/>
    <col min="14346" max="14346" width="8.85546875" style="1"/>
    <col min="14347" max="14347" width="10.28515625" style="1" customWidth="1"/>
    <col min="14348" max="14348" width="10.85546875" style="1" customWidth="1"/>
    <col min="14349" max="14349" width="13.140625" style="1" customWidth="1"/>
    <col min="14350" max="14592" width="8.8554687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8" width="11.42578125" style="1" customWidth="1"/>
    <col min="14599" max="14599" width="11.7109375" style="1" customWidth="1"/>
    <col min="14600" max="14600" width="11.85546875" style="1" customWidth="1"/>
    <col min="14601" max="14601" width="11.5703125" style="1" customWidth="1"/>
    <col min="14602" max="14602" width="8.85546875" style="1"/>
    <col min="14603" max="14603" width="10.28515625" style="1" customWidth="1"/>
    <col min="14604" max="14604" width="10.85546875" style="1" customWidth="1"/>
    <col min="14605" max="14605" width="13.140625" style="1" customWidth="1"/>
    <col min="14606" max="14848" width="8.8554687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4" width="11.42578125" style="1" customWidth="1"/>
    <col min="14855" max="14855" width="11.7109375" style="1" customWidth="1"/>
    <col min="14856" max="14856" width="11.85546875" style="1" customWidth="1"/>
    <col min="14857" max="14857" width="11.5703125" style="1" customWidth="1"/>
    <col min="14858" max="14858" width="8.85546875" style="1"/>
    <col min="14859" max="14859" width="10.28515625" style="1" customWidth="1"/>
    <col min="14860" max="14860" width="10.85546875" style="1" customWidth="1"/>
    <col min="14861" max="14861" width="13.140625" style="1" customWidth="1"/>
    <col min="14862" max="15104" width="8.8554687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0" width="11.42578125" style="1" customWidth="1"/>
    <col min="15111" max="15111" width="11.7109375" style="1" customWidth="1"/>
    <col min="15112" max="15112" width="11.85546875" style="1" customWidth="1"/>
    <col min="15113" max="15113" width="11.5703125" style="1" customWidth="1"/>
    <col min="15114" max="15114" width="8.85546875" style="1"/>
    <col min="15115" max="15115" width="10.28515625" style="1" customWidth="1"/>
    <col min="15116" max="15116" width="10.85546875" style="1" customWidth="1"/>
    <col min="15117" max="15117" width="13.140625" style="1" customWidth="1"/>
    <col min="15118" max="15360" width="8.8554687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6" width="11.42578125" style="1" customWidth="1"/>
    <col min="15367" max="15367" width="11.7109375" style="1" customWidth="1"/>
    <col min="15368" max="15368" width="11.85546875" style="1" customWidth="1"/>
    <col min="15369" max="15369" width="11.5703125" style="1" customWidth="1"/>
    <col min="15370" max="15370" width="8.85546875" style="1"/>
    <col min="15371" max="15371" width="10.28515625" style="1" customWidth="1"/>
    <col min="15372" max="15372" width="10.85546875" style="1" customWidth="1"/>
    <col min="15373" max="15373" width="13.140625" style="1" customWidth="1"/>
    <col min="15374" max="15616" width="8.8554687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2" width="11.42578125" style="1" customWidth="1"/>
    <col min="15623" max="15623" width="11.7109375" style="1" customWidth="1"/>
    <col min="15624" max="15624" width="11.85546875" style="1" customWidth="1"/>
    <col min="15625" max="15625" width="11.5703125" style="1" customWidth="1"/>
    <col min="15626" max="15626" width="8.85546875" style="1"/>
    <col min="15627" max="15627" width="10.28515625" style="1" customWidth="1"/>
    <col min="15628" max="15628" width="10.85546875" style="1" customWidth="1"/>
    <col min="15629" max="15629" width="13.140625" style="1" customWidth="1"/>
    <col min="15630" max="15872" width="8.8554687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8" width="11.42578125" style="1" customWidth="1"/>
    <col min="15879" max="15879" width="11.7109375" style="1" customWidth="1"/>
    <col min="15880" max="15880" width="11.85546875" style="1" customWidth="1"/>
    <col min="15881" max="15881" width="11.5703125" style="1" customWidth="1"/>
    <col min="15882" max="15882" width="8.85546875" style="1"/>
    <col min="15883" max="15883" width="10.28515625" style="1" customWidth="1"/>
    <col min="15884" max="15884" width="10.85546875" style="1" customWidth="1"/>
    <col min="15885" max="15885" width="13.140625" style="1" customWidth="1"/>
    <col min="15886" max="16128" width="8.8554687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4" width="11.42578125" style="1" customWidth="1"/>
    <col min="16135" max="16135" width="11.7109375" style="1" customWidth="1"/>
    <col min="16136" max="16136" width="11.85546875" style="1" customWidth="1"/>
    <col min="16137" max="16137" width="11.5703125" style="1" customWidth="1"/>
    <col min="16138" max="16138" width="8.85546875" style="1"/>
    <col min="16139" max="16139" width="10.28515625" style="1" customWidth="1"/>
    <col min="16140" max="16140" width="10.85546875" style="1" customWidth="1"/>
    <col min="16141" max="16141" width="13.140625" style="1" customWidth="1"/>
    <col min="16142" max="16384" width="8.85546875" style="1"/>
  </cols>
  <sheetData>
    <row r="1" spans="1:13" ht="18" customHeight="1" x14ac:dyDescent="0.2">
      <c r="A1" s="1" t="s">
        <v>59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9"/>
      <c r="L1" s="10"/>
      <c r="M1" s="12" t="s">
        <v>4</v>
      </c>
    </row>
    <row r="2" spans="1:13" s="48" customFormat="1" ht="25.15" customHeight="1" x14ac:dyDescent="0.2">
      <c r="B2" s="49"/>
      <c r="C2" s="50"/>
      <c r="D2" s="51"/>
      <c r="E2" s="37" t="s">
        <v>105</v>
      </c>
      <c r="F2" s="37" t="s">
        <v>181</v>
      </c>
      <c r="G2" s="37" t="s">
        <v>106</v>
      </c>
      <c r="H2" s="37"/>
      <c r="I2" s="37"/>
      <c r="J2" s="52"/>
      <c r="K2" s="52"/>
      <c r="L2" s="38"/>
      <c r="M2" s="53"/>
    </row>
    <row r="4" spans="1:13" ht="18" customHeight="1" x14ac:dyDescent="0.2">
      <c r="A4" s="1" t="s">
        <v>5</v>
      </c>
      <c r="B4" s="1">
        <v>500</v>
      </c>
      <c r="C4" s="1">
        <v>250</v>
      </c>
      <c r="D4" s="1">
        <f>+C4+B4</f>
        <v>750</v>
      </c>
    </row>
    <row r="5" spans="1:13" ht="18" customHeight="1" x14ac:dyDescent="0.2">
      <c r="A5" s="1" t="s">
        <v>6</v>
      </c>
      <c r="B5" s="1">
        <v>650</v>
      </c>
      <c r="C5" s="1">
        <v>300</v>
      </c>
      <c r="D5" s="1">
        <f>+C5+B5</f>
        <v>950</v>
      </c>
    </row>
    <row r="6" spans="1:13" ht="18" customHeight="1" x14ac:dyDescent="0.2">
      <c r="A6" s="1" t="s">
        <v>7</v>
      </c>
      <c r="B6" s="1">
        <v>600</v>
      </c>
      <c r="C6" s="1">
        <v>5000</v>
      </c>
      <c r="D6" s="1">
        <f>+C6+B6</f>
        <v>5600</v>
      </c>
      <c r="E6" s="1">
        <v>1800</v>
      </c>
      <c r="F6" s="1">
        <v>1200</v>
      </c>
      <c r="G6" s="1">
        <f>-(E6+F6)/5</f>
        <v>-600</v>
      </c>
    </row>
    <row r="7" spans="1:13" ht="18" customHeight="1" x14ac:dyDescent="0.2">
      <c r="A7" s="1" t="s">
        <v>60</v>
      </c>
      <c r="E7" s="1">
        <v>240</v>
      </c>
      <c r="F7" s="1">
        <v>160</v>
      </c>
      <c r="G7" s="1">
        <f>-(E7+F7)/5</f>
        <v>-80</v>
      </c>
    </row>
    <row r="8" spans="1:13" ht="18" customHeight="1" x14ac:dyDescent="0.2">
      <c r="A8" s="6" t="s">
        <v>72</v>
      </c>
      <c r="E8" s="1">
        <v>70</v>
      </c>
    </row>
    <row r="9" spans="1:13" ht="18" customHeight="1" x14ac:dyDescent="0.2">
      <c r="A9" s="3" t="s">
        <v>25</v>
      </c>
      <c r="B9" s="129">
        <v>1600</v>
      </c>
      <c r="D9" s="1">
        <f>+C9+B9</f>
        <v>1600</v>
      </c>
      <c r="E9" s="1">
        <v>-1600</v>
      </c>
    </row>
    <row r="10" spans="1:13" ht="18" customHeight="1" thickBot="1" x14ac:dyDescent="0.25">
      <c r="A10" s="1" t="s">
        <v>10</v>
      </c>
      <c r="B10" s="4">
        <f>SUM(B4:B9)</f>
        <v>3350</v>
      </c>
      <c r="C10" s="4">
        <f>SUM(C4:C9)</f>
        <v>5550</v>
      </c>
      <c r="D10" s="4">
        <f>+C10+B10</f>
        <v>8900</v>
      </c>
      <c r="E10" s="4">
        <f>SUM(E4:E9)</f>
        <v>510</v>
      </c>
      <c r="F10" s="4">
        <f>SUM(F4:F9)</f>
        <v>1360</v>
      </c>
      <c r="G10" s="4">
        <f>SUM(G3:G9)</f>
        <v>-680</v>
      </c>
      <c r="H10" s="4"/>
      <c r="I10" s="4"/>
      <c r="J10" s="4"/>
      <c r="K10" s="4"/>
      <c r="L10" s="4"/>
      <c r="M10" s="4"/>
    </row>
    <row r="11" spans="1:13" ht="18" customHeight="1" thickTop="1" x14ac:dyDescent="0.2"/>
    <row r="12" spans="1:13" ht="18" customHeight="1" x14ac:dyDescent="0.2">
      <c r="A12" s="1" t="s">
        <v>11</v>
      </c>
      <c r="B12" s="1">
        <f>+B19-SUM(B13:B18)</f>
        <v>1950</v>
      </c>
      <c r="C12" s="1">
        <f>+C19-SUM(C13:C18)</f>
        <v>4250</v>
      </c>
      <c r="D12" s="1">
        <f>+C12+B12</f>
        <v>6200</v>
      </c>
    </row>
    <row r="13" spans="1:13" ht="18" customHeight="1" x14ac:dyDescent="0.2">
      <c r="A13" s="1" t="s">
        <v>12</v>
      </c>
      <c r="B13" s="1">
        <v>400</v>
      </c>
      <c r="C13" s="1">
        <v>50</v>
      </c>
      <c r="D13" s="1">
        <f>+C13+B13</f>
        <v>450</v>
      </c>
      <c r="E13" s="1">
        <f>900+120</f>
        <v>1020</v>
      </c>
      <c r="F13" s="1">
        <f>600+80</f>
        <v>680</v>
      </c>
      <c r="G13" s="1">
        <f>-(E13+F13)/5</f>
        <v>-340</v>
      </c>
    </row>
    <row r="14" spans="1:13" s="6" customFormat="1" ht="18" customHeight="1" x14ac:dyDescent="0.2">
      <c r="A14" s="5" t="s">
        <v>218</v>
      </c>
      <c r="E14" s="7">
        <f>40%*(C15+C16)</f>
        <v>340</v>
      </c>
      <c r="F14" s="7">
        <f>1200+160-680</f>
        <v>680</v>
      </c>
      <c r="M14" s="1"/>
    </row>
    <row r="15" spans="1:13" ht="18" customHeight="1" x14ac:dyDescent="0.2">
      <c r="A15" s="1" t="s">
        <v>15</v>
      </c>
      <c r="B15" s="1">
        <v>500</v>
      </c>
      <c r="C15" s="129">
        <v>800</v>
      </c>
      <c r="D15" s="1">
        <f>+C15+B15</f>
        <v>1300</v>
      </c>
      <c r="E15" s="1">
        <f>-C15</f>
        <v>-800</v>
      </c>
    </row>
    <row r="16" spans="1:13" ht="18" customHeight="1" x14ac:dyDescent="0.2">
      <c r="A16" s="1" t="s">
        <v>16</v>
      </c>
      <c r="B16" s="1">
        <v>300</v>
      </c>
      <c r="C16" s="129">
        <v>50</v>
      </c>
      <c r="D16" s="1">
        <f>+C16+B16</f>
        <v>350</v>
      </c>
      <c r="E16" s="1">
        <f>-C16</f>
        <v>-50</v>
      </c>
    </row>
    <row r="17" spans="1:13" ht="18" customHeight="1" x14ac:dyDescent="0.2">
      <c r="C17" s="129"/>
    </row>
    <row r="18" spans="1:13" ht="18" customHeight="1" x14ac:dyDescent="0.2">
      <c r="A18" s="1" t="s">
        <v>17</v>
      </c>
      <c r="B18" s="1">
        <v>200</v>
      </c>
      <c r="C18" s="1">
        <v>400</v>
      </c>
      <c r="D18" s="1">
        <f>+C18+B18</f>
        <v>600</v>
      </c>
      <c r="G18" s="1">
        <v>-340</v>
      </c>
    </row>
    <row r="19" spans="1:13" ht="18" customHeight="1" thickBot="1" x14ac:dyDescent="0.25">
      <c r="A19" s="1" t="s">
        <v>18</v>
      </c>
      <c r="B19" s="4">
        <f>+B10</f>
        <v>3350</v>
      </c>
      <c r="C19" s="4">
        <f>+C10</f>
        <v>5550</v>
      </c>
      <c r="D19" s="4">
        <f>+C19+B19</f>
        <v>8900</v>
      </c>
      <c r="E19" s="4">
        <f>SUM(E12:E18)</f>
        <v>510</v>
      </c>
      <c r="F19" s="4">
        <f>SUM(F13:F18)</f>
        <v>1360</v>
      </c>
      <c r="G19" s="4">
        <f>SUM(G12:G18)</f>
        <v>-680</v>
      </c>
      <c r="H19" s="4"/>
      <c r="I19" s="4"/>
      <c r="J19" s="4"/>
      <c r="K19" s="4"/>
      <c r="L19" s="4"/>
      <c r="M19" s="4"/>
    </row>
    <row r="20" spans="1:13" ht="18" customHeight="1" thickTop="1" x14ac:dyDescent="0.2"/>
    <row r="21" spans="1:13" ht="18" customHeight="1" x14ac:dyDescent="0.2">
      <c r="A21" s="1" t="s">
        <v>19</v>
      </c>
      <c r="B21" s="1">
        <v>6000</v>
      </c>
      <c r="C21" s="1">
        <v>8500</v>
      </c>
      <c r="D21" s="1">
        <f t="shared" ref="D21:D26" si="0">+C21+B21</f>
        <v>14500</v>
      </c>
      <c r="H21" s="1">
        <v>-450</v>
      </c>
      <c r="M21" s="1">
        <f t="shared" ref="M21:M26" si="1">SUM(D21:L21)</f>
        <v>14050</v>
      </c>
    </row>
    <row r="22" spans="1:13" ht="18" customHeight="1" x14ac:dyDescent="0.2">
      <c r="A22" s="3" t="s">
        <v>20</v>
      </c>
      <c r="B22" s="1">
        <v>0</v>
      </c>
      <c r="D22" s="1">
        <f t="shared" si="0"/>
        <v>0</v>
      </c>
      <c r="M22" s="1">
        <f t="shared" si="1"/>
        <v>0</v>
      </c>
    </row>
    <row r="23" spans="1:13" ht="18" customHeight="1" x14ac:dyDescent="0.2">
      <c r="A23" s="2" t="s">
        <v>21</v>
      </c>
      <c r="B23" s="1">
        <f>+B5</f>
        <v>650</v>
      </c>
      <c r="C23" s="1">
        <f>+C5</f>
        <v>300</v>
      </c>
      <c r="D23" s="1">
        <f t="shared" si="0"/>
        <v>950</v>
      </c>
      <c r="M23" s="1">
        <f t="shared" si="1"/>
        <v>950</v>
      </c>
    </row>
    <row r="24" spans="1:13" ht="18" customHeight="1" x14ac:dyDescent="0.2">
      <c r="A24" s="3" t="s">
        <v>29</v>
      </c>
      <c r="B24" s="1">
        <f>-B21-B22-B26+B27-B23-B25</f>
        <v>-7250</v>
      </c>
      <c r="C24" s="1">
        <f>-C21-C22-C26+C27-C23-C25</f>
        <v>-8000</v>
      </c>
      <c r="D24" s="1">
        <f t="shared" si="0"/>
        <v>-15250</v>
      </c>
      <c r="G24" s="1">
        <v>-680</v>
      </c>
      <c r="H24" s="1">
        <v>450</v>
      </c>
      <c r="M24" s="1">
        <f t="shared" si="1"/>
        <v>-15480</v>
      </c>
    </row>
    <row r="25" spans="1:13" ht="18" customHeight="1" x14ac:dyDescent="0.2">
      <c r="A25" s="2" t="s">
        <v>26</v>
      </c>
      <c r="B25" s="1">
        <v>1000</v>
      </c>
      <c r="C25" s="1">
        <v>0</v>
      </c>
      <c r="D25" s="1">
        <f t="shared" si="0"/>
        <v>1000</v>
      </c>
      <c r="M25" s="1">
        <f t="shared" si="1"/>
        <v>1000</v>
      </c>
    </row>
    <row r="26" spans="1:13" ht="18" customHeight="1" x14ac:dyDescent="0.2">
      <c r="A26" s="1" t="s">
        <v>23</v>
      </c>
      <c r="B26" s="1">
        <f>-B27</f>
        <v>-200</v>
      </c>
      <c r="C26" s="1">
        <f>-C27</f>
        <v>-400</v>
      </c>
      <c r="D26" s="1">
        <f t="shared" si="0"/>
        <v>-600</v>
      </c>
      <c r="G26" s="1">
        <v>340</v>
      </c>
      <c r="M26" s="1">
        <f t="shared" si="1"/>
        <v>-260</v>
      </c>
    </row>
    <row r="27" spans="1:13" ht="18" customHeight="1" thickBot="1" x14ac:dyDescent="0.25">
      <c r="A27" s="1" t="s">
        <v>24</v>
      </c>
      <c r="B27" s="4">
        <f>+B18</f>
        <v>200</v>
      </c>
      <c r="C27" s="4">
        <f>+C18</f>
        <v>400</v>
      </c>
      <c r="D27" s="4">
        <f>+C27+B27</f>
        <v>600</v>
      </c>
      <c r="E27" s="4">
        <f>SUM(E21:E26)</f>
        <v>0</v>
      </c>
      <c r="F27" s="4">
        <f>SUM(F21:F26)</f>
        <v>0</v>
      </c>
      <c r="G27" s="4">
        <f>SUM(G21:G26)</f>
        <v>-340</v>
      </c>
      <c r="H27" s="4">
        <f>SUM(H21:H26)</f>
        <v>0</v>
      </c>
      <c r="I27" s="4"/>
      <c r="J27" s="4"/>
      <c r="K27" s="4"/>
      <c r="L27" s="4">
        <f>SUM(L21:L26)</f>
        <v>0</v>
      </c>
      <c r="M27" s="4">
        <f>SUM(M21:M26)</f>
        <v>260</v>
      </c>
    </row>
    <row r="28" spans="1:13" ht="18" customHeight="1" thickTop="1" x14ac:dyDescent="0.2">
      <c r="A28" s="1" t="s">
        <v>134</v>
      </c>
      <c r="B28" s="54"/>
      <c r="C28" s="54">
        <f>+C27*0.4</f>
        <v>160</v>
      </c>
      <c r="D28" s="54"/>
      <c r="E28" s="54"/>
      <c r="F28" s="54"/>
      <c r="G28" s="54">
        <f>+G27*0.4</f>
        <v>-136</v>
      </c>
      <c r="H28" s="54"/>
      <c r="I28" s="54"/>
      <c r="J28" s="54"/>
      <c r="K28" s="54"/>
      <c r="L28" s="54"/>
      <c r="M28" s="54">
        <f>SUM(C28:L28)</f>
        <v>24</v>
      </c>
    </row>
    <row r="29" spans="1:13" ht="18" customHeight="1" x14ac:dyDescent="0.2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ht="18" customHeight="1" x14ac:dyDescent="0.2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</row>
    <row r="31" spans="1:13" ht="18" customHeight="1" x14ac:dyDescent="0.2">
      <c r="A31" s="1" t="s">
        <v>61</v>
      </c>
      <c r="B31" s="17" t="s">
        <v>0</v>
      </c>
      <c r="C31" s="18" t="s">
        <v>1</v>
      </c>
      <c r="D31" s="21" t="s">
        <v>2</v>
      </c>
      <c r="E31" s="55"/>
      <c r="F31" s="56"/>
      <c r="G31" s="56"/>
      <c r="H31" s="57" t="s">
        <v>3</v>
      </c>
      <c r="I31" s="56"/>
      <c r="J31" s="56"/>
      <c r="K31" s="56"/>
      <c r="L31" s="58"/>
      <c r="M31" s="12" t="s">
        <v>4</v>
      </c>
    </row>
    <row r="32" spans="1:13" s="48" customFormat="1" ht="25.9" customHeight="1" x14ac:dyDescent="0.2">
      <c r="B32" s="49"/>
      <c r="C32" s="50"/>
      <c r="D32" s="51"/>
      <c r="E32" s="37" t="s">
        <v>105</v>
      </c>
      <c r="F32" s="37" t="s">
        <v>181</v>
      </c>
      <c r="G32" s="37" t="s">
        <v>224</v>
      </c>
      <c r="H32" s="37" t="s">
        <v>225</v>
      </c>
      <c r="I32" s="37" t="s">
        <v>104</v>
      </c>
      <c r="J32" s="37" t="s">
        <v>226</v>
      </c>
      <c r="K32" s="37" t="s">
        <v>227</v>
      </c>
      <c r="L32" s="38"/>
      <c r="M32" s="53"/>
    </row>
    <row r="34" spans="1:13" ht="18" customHeight="1" x14ac:dyDescent="0.2">
      <c r="A34" s="1" t="s">
        <v>5</v>
      </c>
      <c r="B34" s="1">
        <v>600</v>
      </c>
      <c r="C34" s="1">
        <v>300</v>
      </c>
      <c r="D34" s="1">
        <f>+C34+B34</f>
        <v>900</v>
      </c>
      <c r="J34" s="1">
        <v>25</v>
      </c>
    </row>
    <row r="35" spans="1:13" ht="18" customHeight="1" x14ac:dyDescent="0.2">
      <c r="A35" s="1" t="s">
        <v>6</v>
      </c>
      <c r="B35" s="1">
        <v>550</v>
      </c>
      <c r="C35" s="1">
        <v>400</v>
      </c>
      <c r="D35" s="1">
        <f>+C35+B35</f>
        <v>950</v>
      </c>
      <c r="J35" s="1">
        <v>-50</v>
      </c>
    </row>
    <row r="36" spans="1:13" ht="18" customHeight="1" x14ac:dyDescent="0.2">
      <c r="A36" s="1" t="s">
        <v>7</v>
      </c>
      <c r="B36" s="1">
        <v>700</v>
      </c>
      <c r="C36" s="1">
        <v>6500</v>
      </c>
      <c r="D36" s="1">
        <f>+C36+B36</f>
        <v>7200</v>
      </c>
      <c r="E36" s="1">
        <v>1800</v>
      </c>
      <c r="F36" s="1">
        <v>1200</v>
      </c>
      <c r="G36" s="1">
        <f>-(E36+F36)/5</f>
        <v>-600</v>
      </c>
      <c r="H36" s="1">
        <f>+G36</f>
        <v>-600</v>
      </c>
    </row>
    <row r="37" spans="1:13" ht="18" customHeight="1" x14ac:dyDescent="0.2">
      <c r="A37" s="1" t="s">
        <v>60</v>
      </c>
      <c r="E37" s="206">
        <v>240</v>
      </c>
      <c r="F37" s="206">
        <v>160</v>
      </c>
      <c r="G37" s="207">
        <f>-(E37+F37)/5</f>
        <v>-80</v>
      </c>
      <c r="H37" s="206">
        <f>+G37</f>
        <v>-80</v>
      </c>
      <c r="K37" s="1">
        <v>-240</v>
      </c>
    </row>
    <row r="38" spans="1:13" ht="18" customHeight="1" x14ac:dyDescent="0.2">
      <c r="A38" s="6" t="s">
        <v>96</v>
      </c>
      <c r="E38" s="1">
        <v>70</v>
      </c>
    </row>
    <row r="39" spans="1:13" ht="18" customHeight="1" x14ac:dyDescent="0.2">
      <c r="A39" s="3" t="s">
        <v>25</v>
      </c>
      <c r="B39" s="129">
        <v>1600</v>
      </c>
      <c r="D39" s="1">
        <f>+C39+B39</f>
        <v>1600</v>
      </c>
      <c r="E39" s="1">
        <v>-1600</v>
      </c>
    </row>
    <row r="40" spans="1:13" ht="18" customHeight="1" thickBot="1" x14ac:dyDescent="0.25">
      <c r="A40" s="1" t="s">
        <v>10</v>
      </c>
      <c r="B40" s="4">
        <f>SUM(B34:B39)</f>
        <v>3450</v>
      </c>
      <c r="C40" s="4">
        <f>SUM(C34:C39)</f>
        <v>7200</v>
      </c>
      <c r="D40" s="4">
        <f>+C40+B40</f>
        <v>10650</v>
      </c>
      <c r="E40" s="4">
        <f>SUM(E34:E39)</f>
        <v>510</v>
      </c>
      <c r="F40" s="4">
        <f>SUM(F34:F39)</f>
        <v>1360</v>
      </c>
      <c r="G40" s="4">
        <f>SUM(G33:G39)</f>
        <v>-680</v>
      </c>
      <c r="H40" s="4">
        <f>SUM(H35:H39)</f>
        <v>-680</v>
      </c>
      <c r="I40" s="4"/>
      <c r="J40" s="4">
        <f>SUM(J34:J39)</f>
        <v>-25</v>
      </c>
      <c r="K40" s="4">
        <f>SUM(K37:K39)</f>
        <v>-240</v>
      </c>
      <c r="L40" s="4"/>
      <c r="M40" s="4"/>
    </row>
    <row r="41" spans="1:13" ht="18" customHeight="1" thickTop="1" x14ac:dyDescent="0.2"/>
    <row r="42" spans="1:13" ht="18" customHeight="1" x14ac:dyDescent="0.2">
      <c r="A42" s="1" t="s">
        <v>11</v>
      </c>
      <c r="B42" s="1">
        <f>+B49-SUM(B43:B48)</f>
        <v>2020</v>
      </c>
      <c r="C42" s="1">
        <f>+C49-SUM(C43:C48)</f>
        <v>5550</v>
      </c>
      <c r="D42" s="1">
        <f>+C42+B42</f>
        <v>7570</v>
      </c>
    </row>
    <row r="43" spans="1:13" ht="18" customHeight="1" x14ac:dyDescent="0.2">
      <c r="A43" s="1" t="s">
        <v>12</v>
      </c>
      <c r="B43" s="1">
        <v>300</v>
      </c>
      <c r="C43" s="1">
        <v>100</v>
      </c>
      <c r="D43" s="1">
        <f>+C43+B43</f>
        <v>400</v>
      </c>
      <c r="E43" s="1">
        <f>900+120</f>
        <v>1020</v>
      </c>
      <c r="F43" s="1">
        <f>600+80</f>
        <v>680</v>
      </c>
      <c r="G43" s="1">
        <f>-(E43+F43)/5</f>
        <v>-340</v>
      </c>
      <c r="H43" s="1">
        <f>+G43</f>
        <v>-340</v>
      </c>
      <c r="K43" s="1">
        <v>-120</v>
      </c>
    </row>
    <row r="44" spans="1:13" ht="18" customHeight="1" x14ac:dyDescent="0.2">
      <c r="A44" s="5" t="s">
        <v>223</v>
      </c>
      <c r="B44" s="6"/>
      <c r="C44" s="6"/>
      <c r="D44" s="6"/>
      <c r="E44" s="129">
        <f>40%*(C45+C46)</f>
        <v>420</v>
      </c>
      <c r="F44" s="7">
        <f>1200+160-680</f>
        <v>680</v>
      </c>
      <c r="G44" s="6"/>
      <c r="H44" s="47">
        <f>-340*0.4</f>
        <v>-136</v>
      </c>
      <c r="I44" s="6"/>
      <c r="J44" s="6"/>
      <c r="K44" s="6"/>
      <c r="L44" s="6"/>
    </row>
    <row r="45" spans="1:13" ht="18" customHeight="1" x14ac:dyDescent="0.2">
      <c r="A45" s="1" t="s">
        <v>15</v>
      </c>
      <c r="B45" s="1">
        <v>600</v>
      </c>
      <c r="C45" s="129">
        <f>+C15</f>
        <v>800</v>
      </c>
      <c r="D45" s="1">
        <f>+C45+B45</f>
        <v>1400</v>
      </c>
      <c r="E45" s="1">
        <f>-C45</f>
        <v>-800</v>
      </c>
    </row>
    <row r="46" spans="1:13" ht="18" customHeight="1" x14ac:dyDescent="0.2">
      <c r="A46" s="1" t="s">
        <v>16</v>
      </c>
      <c r="B46" s="1">
        <v>350</v>
      </c>
      <c r="C46" s="205">
        <f>+C16+C18*50%</f>
        <v>250</v>
      </c>
      <c r="D46" s="1">
        <f>+C46+B46</f>
        <v>600</v>
      </c>
      <c r="E46" s="129">
        <f>-C46</f>
        <v>-250</v>
      </c>
    </row>
    <row r="47" spans="1:13" ht="18" customHeight="1" x14ac:dyDescent="0.2">
      <c r="A47" s="39" t="s">
        <v>62</v>
      </c>
      <c r="E47" s="129">
        <f>60%*(250-50)</f>
        <v>120</v>
      </c>
      <c r="H47" s="1">
        <f>-340*0.6</f>
        <v>-204</v>
      </c>
      <c r="I47" s="1">
        <v>120</v>
      </c>
    </row>
    <row r="48" spans="1:13" ht="18" customHeight="1" x14ac:dyDescent="0.2">
      <c r="A48" s="1" t="s">
        <v>17</v>
      </c>
      <c r="B48" s="1">
        <v>180</v>
      </c>
      <c r="C48" s="1">
        <v>500</v>
      </c>
      <c r="D48" s="1">
        <f>+C48+B48</f>
        <v>680</v>
      </c>
      <c r="G48" s="1">
        <v>-340</v>
      </c>
      <c r="I48" s="1">
        <v>-120</v>
      </c>
      <c r="J48" s="1">
        <v>-25</v>
      </c>
      <c r="K48" s="1">
        <v>-120</v>
      </c>
    </row>
    <row r="49" spans="1:13" ht="18" customHeight="1" thickBot="1" x14ac:dyDescent="0.25">
      <c r="A49" s="1" t="s">
        <v>18</v>
      </c>
      <c r="B49" s="4">
        <f>+B40</f>
        <v>3450</v>
      </c>
      <c r="C49" s="4">
        <f>+C40</f>
        <v>7200</v>
      </c>
      <c r="D49" s="4">
        <f>+C49+B49</f>
        <v>10650</v>
      </c>
      <c r="E49" s="4">
        <f>SUM(E42:E48)</f>
        <v>510</v>
      </c>
      <c r="F49" s="4">
        <f>SUM(F42:F48)</f>
        <v>1360</v>
      </c>
      <c r="G49" s="4">
        <f>SUM(G42:G48)</f>
        <v>-680</v>
      </c>
      <c r="H49" s="4">
        <f>SUM(H42:H48)</f>
        <v>-680</v>
      </c>
      <c r="I49" s="4"/>
      <c r="J49" s="4">
        <f>SUM(J48)</f>
        <v>-25</v>
      </c>
      <c r="K49" s="4">
        <f>SUM(K42:K48)</f>
        <v>-240</v>
      </c>
      <c r="L49" s="4"/>
      <c r="M49" s="4"/>
    </row>
    <row r="50" spans="1:13" ht="18" customHeight="1" thickTop="1" x14ac:dyDescent="0.2"/>
    <row r="51" spans="1:13" ht="18" customHeight="1" x14ac:dyDescent="0.2">
      <c r="A51" s="1" t="s">
        <v>19</v>
      </c>
      <c r="B51" s="1">
        <v>7000</v>
      </c>
      <c r="C51" s="1">
        <v>9000</v>
      </c>
      <c r="D51" s="1">
        <f t="shared" ref="D51:D56" si="2">+C51+B51</f>
        <v>16000</v>
      </c>
    </row>
    <row r="52" spans="1:13" ht="18" customHeight="1" x14ac:dyDescent="0.2">
      <c r="A52" s="3" t="s">
        <v>20</v>
      </c>
      <c r="B52" s="129">
        <f>C27*0.6*50%</f>
        <v>120</v>
      </c>
      <c r="D52" s="1">
        <f t="shared" si="2"/>
        <v>120</v>
      </c>
      <c r="I52" s="1">
        <v>-120</v>
      </c>
    </row>
    <row r="53" spans="1:13" ht="18" customHeight="1" x14ac:dyDescent="0.2">
      <c r="A53" s="2" t="s">
        <v>21</v>
      </c>
      <c r="B53" s="1">
        <f>+B35</f>
        <v>550</v>
      </c>
      <c r="C53" s="1">
        <f>+C35</f>
        <v>400</v>
      </c>
      <c r="D53" s="1">
        <f t="shared" si="2"/>
        <v>950</v>
      </c>
      <c r="J53" s="1">
        <v>-50</v>
      </c>
    </row>
    <row r="54" spans="1:13" ht="18" customHeight="1" x14ac:dyDescent="0.2">
      <c r="A54" s="3" t="s">
        <v>29</v>
      </c>
      <c r="B54" s="1">
        <f>-B51-B52-B56+B57-B53-B55</f>
        <v>-7310</v>
      </c>
      <c r="C54" s="1">
        <f>-C51-C52-C56+C57-C53-C55</f>
        <v>-8700</v>
      </c>
      <c r="D54" s="1">
        <f t="shared" si="2"/>
        <v>-16010</v>
      </c>
      <c r="G54" s="1">
        <v>-680</v>
      </c>
    </row>
    <row r="55" spans="1:13" ht="18" customHeight="1" x14ac:dyDescent="0.2">
      <c r="A55" s="2" t="s">
        <v>26</v>
      </c>
      <c r="B55" s="1">
        <v>0</v>
      </c>
      <c r="C55" s="123">
        <v>300</v>
      </c>
      <c r="D55" s="1">
        <f t="shared" si="2"/>
        <v>300</v>
      </c>
      <c r="K55" s="1">
        <v>-240</v>
      </c>
    </row>
    <row r="56" spans="1:13" ht="18" customHeight="1" x14ac:dyDescent="0.2">
      <c r="A56" s="1" t="s">
        <v>23</v>
      </c>
      <c r="B56" s="1">
        <f>-B57</f>
        <v>-180</v>
      </c>
      <c r="C56" s="1">
        <f>-C57</f>
        <v>-500</v>
      </c>
      <c r="D56" s="1">
        <f t="shared" si="2"/>
        <v>-680</v>
      </c>
      <c r="G56" s="1">
        <v>340</v>
      </c>
      <c r="J56" s="1">
        <v>25</v>
      </c>
      <c r="K56" s="1">
        <v>120</v>
      </c>
    </row>
    <row r="57" spans="1:13" ht="18" customHeight="1" thickBot="1" x14ac:dyDescent="0.25">
      <c r="A57" s="1" t="s">
        <v>24</v>
      </c>
      <c r="B57" s="4">
        <f>+B48</f>
        <v>180</v>
      </c>
      <c r="C57" s="4">
        <f>+C48</f>
        <v>500</v>
      </c>
      <c r="D57" s="4">
        <f>+C57+B57</f>
        <v>680</v>
      </c>
      <c r="E57" s="4"/>
      <c r="F57" s="4"/>
      <c r="G57" s="4">
        <f>SUM(G51:G56)</f>
        <v>-340</v>
      </c>
      <c r="H57" s="4"/>
      <c r="I57" s="4">
        <v>-120</v>
      </c>
      <c r="J57" s="4">
        <f>SUM(J51:J56)</f>
        <v>-25</v>
      </c>
      <c r="K57" s="4">
        <f>SUM(K55:K56)</f>
        <v>-120</v>
      </c>
      <c r="L57" s="4"/>
      <c r="M57" s="4">
        <f>SUM(D57:L57)</f>
        <v>75</v>
      </c>
    </row>
    <row r="58" spans="1:13" ht="18" customHeight="1" thickTop="1" thickBot="1" x14ac:dyDescent="0.25">
      <c r="A58" s="1" t="s">
        <v>134</v>
      </c>
      <c r="C58" s="1">
        <f>+C57*0.4</f>
        <v>200</v>
      </c>
      <c r="G58" s="1">
        <f>+G57*0.4</f>
        <v>-136</v>
      </c>
      <c r="J58" s="1">
        <f>+J57*0.4</f>
        <v>-10</v>
      </c>
      <c r="K58" s="1">
        <f>+K57*0.4</f>
        <v>-48</v>
      </c>
      <c r="M58" s="4">
        <f>SUM(C58:L58)</f>
        <v>6</v>
      </c>
    </row>
    <row r="59" spans="1:13" ht="18" customHeight="1" thickTop="1" x14ac:dyDescent="0.2"/>
    <row r="61" spans="1:13" ht="18" customHeight="1" x14ac:dyDescent="0.2">
      <c r="A61" s="1" t="s">
        <v>219</v>
      </c>
    </row>
    <row r="63" spans="1:13" ht="18" customHeight="1" x14ac:dyDescent="0.2">
      <c r="B63" s="122">
        <v>1</v>
      </c>
      <c r="C63" s="204">
        <v>0.6</v>
      </c>
      <c r="D63" s="204">
        <v>0.4</v>
      </c>
    </row>
    <row r="64" spans="1:13" ht="18" customHeight="1" x14ac:dyDescent="0.2">
      <c r="A64" s="1" t="s">
        <v>93</v>
      </c>
      <c r="C64" s="1">
        <v>1600</v>
      </c>
    </row>
    <row r="65" spans="1:4" ht="18" customHeight="1" x14ac:dyDescent="0.2">
      <c r="A65" s="1" t="s">
        <v>128</v>
      </c>
      <c r="B65" s="1">
        <v>850</v>
      </c>
      <c r="C65" s="1">
        <f>+B65*C63</f>
        <v>510</v>
      </c>
    </row>
    <row r="66" spans="1:4" ht="18" customHeight="1" x14ac:dyDescent="0.2">
      <c r="A66" s="1" t="s">
        <v>129</v>
      </c>
      <c r="C66" s="1">
        <f>+C64-C65</f>
        <v>1090</v>
      </c>
    </row>
    <row r="68" spans="1:4" ht="18" customHeight="1" x14ac:dyDescent="0.2">
      <c r="A68" s="1" t="s">
        <v>220</v>
      </c>
      <c r="B68" s="1">
        <f>+C68/0.6</f>
        <v>3000</v>
      </c>
      <c r="C68" s="1">
        <v>1800</v>
      </c>
      <c r="D68" s="1">
        <f>+B68-C68</f>
        <v>1200</v>
      </c>
    </row>
    <row r="69" spans="1:4" ht="18" customHeight="1" x14ac:dyDescent="0.2">
      <c r="A69" s="1" t="s">
        <v>221</v>
      </c>
      <c r="C69" s="1">
        <v>-900</v>
      </c>
      <c r="D69" s="1">
        <f>-D68/2</f>
        <v>-600</v>
      </c>
    </row>
    <row r="70" spans="1:4" ht="18" customHeight="1" x14ac:dyDescent="0.2">
      <c r="A70" s="1" t="s">
        <v>222</v>
      </c>
      <c r="B70" s="1">
        <f>+C70/0.6</f>
        <v>400</v>
      </c>
      <c r="C70" s="1">
        <v>240</v>
      </c>
      <c r="D70" s="1">
        <f>+B70-C70</f>
        <v>160</v>
      </c>
    </row>
    <row r="71" spans="1:4" ht="18" customHeight="1" x14ac:dyDescent="0.2">
      <c r="A71" s="1" t="s">
        <v>221</v>
      </c>
      <c r="C71" s="1">
        <v>-120</v>
      </c>
      <c r="D71" s="1">
        <f>-D70/2</f>
        <v>-80</v>
      </c>
    </row>
    <row r="72" spans="1:4" ht="18" customHeight="1" x14ac:dyDescent="0.2">
      <c r="A72" s="1" t="s">
        <v>132</v>
      </c>
      <c r="C72" s="1">
        <v>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K37"/>
  <sheetViews>
    <sheetView tabSelected="1" zoomScale="150" zoomScaleNormal="150" workbookViewId="0">
      <selection activeCell="E17" sqref="E17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.42578125" style="140" customWidth="1"/>
    <col min="6" max="6" width="16.42578125" style="146" customWidth="1"/>
    <col min="7" max="7" width="16.42578125" style="135" customWidth="1"/>
    <col min="8" max="8" width="16.42578125" style="146" customWidth="1"/>
    <col min="9" max="9" width="16.42578125" style="152" customWidth="1"/>
    <col min="10" max="11" width="16.425781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7" width="16.425781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3" width="16.425781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9" width="16.425781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5" width="16.425781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1" width="16.425781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7" width="16.425781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3" width="16.425781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9" width="16.425781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5" width="16.425781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1" width="16.425781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7" width="16.425781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3" width="16.425781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9" width="16.425781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5" width="16.425781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1" width="16.425781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7" width="16.425781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3" width="16.425781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9" width="16.425781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5" width="16.425781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1" width="16.425781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7" width="16.425781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3" width="16.425781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9" width="16.425781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5" width="16.425781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1" width="16.425781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7" width="16.425781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3" width="16.425781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9" width="16.425781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5" width="16.425781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1" width="16.425781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7" width="16.425781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3" width="16.425781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9" width="16.425781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5" width="16.425781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1" width="16.425781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7" width="16.425781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3" width="16.425781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9" width="16.425781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5" width="16.425781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1" width="16.425781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7" width="16.425781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3" width="16.425781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9" width="16.425781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5" width="16.425781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1" width="16.425781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7" width="16.425781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3" width="16.425781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9" width="16.425781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5" width="16.425781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1" width="16.425781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7" width="16.425781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3" width="16.425781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9" width="16.425781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5" width="16.425781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1" width="16.425781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7" width="16.425781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3" width="16.425781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9" width="16.425781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5" width="16.425781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1" width="16.425781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7" width="16.425781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3" width="16.425781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9" width="16.42578125" style="1" customWidth="1"/>
    <col min="16140" max="16384" width="9.140625" style="1"/>
  </cols>
  <sheetData>
    <row r="1" spans="1:11" ht="18.600000000000001" customHeight="1" x14ac:dyDescent="0.2">
      <c r="A1" s="26" t="s">
        <v>63</v>
      </c>
      <c r="B1" s="17" t="s">
        <v>0</v>
      </c>
      <c r="C1" s="18" t="s">
        <v>1</v>
      </c>
      <c r="D1" s="21" t="s">
        <v>2</v>
      </c>
      <c r="E1" s="138"/>
      <c r="F1" s="144"/>
      <c r="G1" s="133" t="s">
        <v>3</v>
      </c>
      <c r="H1" s="144"/>
      <c r="I1" s="150"/>
      <c r="J1" s="10"/>
      <c r="K1" s="12" t="s">
        <v>4</v>
      </c>
    </row>
    <row r="2" spans="1:11" ht="18.600000000000001" customHeight="1" x14ac:dyDescent="0.2">
      <c r="B2" s="19"/>
      <c r="C2" s="20"/>
      <c r="D2" s="22"/>
      <c r="E2" s="139" t="s">
        <v>133</v>
      </c>
      <c r="F2" s="145" t="s">
        <v>139</v>
      </c>
      <c r="G2" s="134" t="s">
        <v>139</v>
      </c>
      <c r="H2" s="145" t="s">
        <v>140</v>
      </c>
      <c r="I2" s="151" t="s">
        <v>143</v>
      </c>
      <c r="J2" s="16"/>
      <c r="K2" s="13"/>
    </row>
    <row r="4" spans="1:11" ht="18.600000000000001" customHeight="1" x14ac:dyDescent="0.2">
      <c r="A4" s="1" t="s">
        <v>5</v>
      </c>
      <c r="B4" s="1">
        <v>2000</v>
      </c>
      <c r="C4" s="1">
        <v>1500</v>
      </c>
      <c r="D4" s="1">
        <f>+C4+B4</f>
        <v>3500</v>
      </c>
      <c r="G4" s="135">
        <v>700</v>
      </c>
      <c r="I4" s="152">
        <v>-140</v>
      </c>
      <c r="K4" s="1">
        <f>SUM(D4:J4)</f>
        <v>4060</v>
      </c>
    </row>
    <row r="5" spans="1:11" ht="18.600000000000001" customHeight="1" x14ac:dyDescent="0.2">
      <c r="A5" s="1" t="s">
        <v>6</v>
      </c>
      <c r="B5" s="1">
        <v>1500</v>
      </c>
      <c r="C5" s="1">
        <v>1000</v>
      </c>
      <c r="D5" s="1">
        <f>+C5+B5</f>
        <v>2500</v>
      </c>
      <c r="K5" s="1">
        <f t="shared" ref="K5:K8" si="0">SUM(D5:J5)</f>
        <v>2500</v>
      </c>
    </row>
    <row r="6" spans="1:11" ht="18.600000000000001" customHeight="1" x14ac:dyDescent="0.2">
      <c r="A6" s="1" t="s">
        <v>42</v>
      </c>
      <c r="B6" s="1">
        <v>6000</v>
      </c>
      <c r="C6" s="1">
        <v>3000</v>
      </c>
      <c r="D6" s="1">
        <f>+C6+B6</f>
        <v>9000</v>
      </c>
      <c r="E6" s="140">
        <v>1600</v>
      </c>
      <c r="F6" s="146">
        <v>-1600</v>
      </c>
      <c r="G6" s="135">
        <v>-1400</v>
      </c>
      <c r="I6" s="152">
        <v>280</v>
      </c>
      <c r="K6" s="1">
        <f t="shared" si="0"/>
        <v>7880</v>
      </c>
    </row>
    <row r="7" spans="1:11" ht="18.600000000000001" customHeight="1" x14ac:dyDescent="0.2">
      <c r="A7" s="6" t="s">
        <v>72</v>
      </c>
      <c r="E7" s="140">
        <v>680</v>
      </c>
      <c r="H7" s="146">
        <f>-E7/5</f>
        <v>-136</v>
      </c>
      <c r="K7" s="1">
        <f t="shared" si="0"/>
        <v>544</v>
      </c>
    </row>
    <row r="8" spans="1:11" ht="18.600000000000001" customHeight="1" x14ac:dyDescent="0.2">
      <c r="A8" s="3" t="s">
        <v>9</v>
      </c>
      <c r="B8" s="129">
        <v>3000</v>
      </c>
      <c r="D8" s="1">
        <f>+C8+B8</f>
        <v>3000</v>
      </c>
      <c r="E8" s="140">
        <v>-3000</v>
      </c>
      <c r="K8" s="1">
        <f t="shared" si="0"/>
        <v>0</v>
      </c>
    </row>
    <row r="9" spans="1:11" ht="18.600000000000001" customHeight="1" thickBot="1" x14ac:dyDescent="0.25">
      <c r="A9" s="1" t="s">
        <v>10</v>
      </c>
      <c r="B9" s="4">
        <f>SUM(B4:B8)</f>
        <v>12500</v>
      </c>
      <c r="C9" s="4">
        <f>SUM(C4:C8)</f>
        <v>5500</v>
      </c>
      <c r="D9" s="4">
        <f>+C9+B9</f>
        <v>18000</v>
      </c>
      <c r="E9" s="141">
        <f>SUM(E4:E8)</f>
        <v>-720</v>
      </c>
      <c r="F9" s="147">
        <f>SUM(F4:F8)</f>
        <v>-1600</v>
      </c>
      <c r="G9" s="136">
        <v>-700</v>
      </c>
      <c r="H9" s="147">
        <v>-136</v>
      </c>
      <c r="I9" s="153">
        <v>140</v>
      </c>
      <c r="J9" s="4"/>
      <c r="K9" s="4">
        <f>SUM(K4:K8)</f>
        <v>14984</v>
      </c>
    </row>
    <row r="10" spans="1:11" ht="18.600000000000001" customHeight="1" thickTop="1" x14ac:dyDescent="0.2"/>
    <row r="11" spans="1:11" ht="18.600000000000001" customHeight="1" x14ac:dyDescent="0.2">
      <c r="A11" s="1" t="s">
        <v>11</v>
      </c>
      <c r="B11" s="1">
        <f>+B18-SUM(B12:B17)</f>
        <v>800</v>
      </c>
      <c r="C11" s="1">
        <f>+C18-SUM(C12:C17)</f>
        <v>1300</v>
      </c>
      <c r="D11" s="1">
        <f>+C11+B11</f>
        <v>2100</v>
      </c>
      <c r="K11" s="1">
        <f t="shared" ref="K11:K17" si="1">SUM(D11:J11)</f>
        <v>2100</v>
      </c>
    </row>
    <row r="12" spans="1:11" ht="18.600000000000001" customHeight="1" x14ac:dyDescent="0.2">
      <c r="A12" s="1" t="s">
        <v>12</v>
      </c>
      <c r="B12" s="1">
        <v>3000</v>
      </c>
      <c r="C12" s="1">
        <v>1000</v>
      </c>
      <c r="D12" s="1">
        <f>+C12+B12</f>
        <v>4000</v>
      </c>
      <c r="E12" s="140">
        <v>800</v>
      </c>
      <c r="F12" s="146">
        <v>-800</v>
      </c>
      <c r="K12" s="1">
        <f t="shared" si="1"/>
        <v>4000</v>
      </c>
    </row>
    <row r="13" spans="1:11" s="6" customFormat="1" ht="18.600000000000001" customHeight="1" x14ac:dyDescent="0.2">
      <c r="A13" s="5" t="s">
        <v>13</v>
      </c>
      <c r="E13" s="142">
        <f>20%*(C15+C16)</f>
        <v>380</v>
      </c>
      <c r="F13" s="148"/>
      <c r="G13" s="137"/>
      <c r="H13" s="149"/>
      <c r="I13" s="154"/>
      <c r="K13" s="1">
        <f t="shared" si="1"/>
        <v>380</v>
      </c>
    </row>
    <row r="14" spans="1:11" s="6" customFormat="1" ht="18.600000000000001" customHeight="1" x14ac:dyDescent="0.2">
      <c r="A14" s="6" t="s">
        <v>14</v>
      </c>
      <c r="E14" s="143"/>
      <c r="F14" s="149"/>
      <c r="G14" s="137"/>
      <c r="H14" s="149"/>
      <c r="I14" s="154"/>
      <c r="J14" s="7"/>
      <c r="K14" s="1">
        <f t="shared" si="1"/>
        <v>0</v>
      </c>
    </row>
    <row r="15" spans="1:11" ht="18.600000000000001" customHeight="1" x14ac:dyDescent="0.2">
      <c r="A15" s="1" t="s">
        <v>15</v>
      </c>
      <c r="B15" s="1">
        <v>3000</v>
      </c>
      <c r="C15" s="129">
        <v>1500</v>
      </c>
      <c r="D15" s="1">
        <f>+C15+B15</f>
        <v>4500</v>
      </c>
      <c r="E15" s="140">
        <v>-1500</v>
      </c>
      <c r="K15" s="1">
        <f t="shared" si="1"/>
        <v>3000</v>
      </c>
    </row>
    <row r="16" spans="1:11" ht="18.600000000000001" customHeight="1" x14ac:dyDescent="0.2">
      <c r="A16" s="1" t="s">
        <v>16</v>
      </c>
      <c r="B16" s="1">
        <v>3200</v>
      </c>
      <c r="C16" s="129">
        <v>400</v>
      </c>
      <c r="D16" s="1">
        <f>+C16+B16</f>
        <v>3600</v>
      </c>
      <c r="E16" s="140">
        <v>-400</v>
      </c>
      <c r="K16" s="1">
        <f t="shared" si="1"/>
        <v>3200</v>
      </c>
    </row>
    <row r="17" spans="1:11" ht="18.600000000000001" customHeight="1" x14ac:dyDescent="0.2">
      <c r="A17" s="1" t="s">
        <v>17</v>
      </c>
      <c r="B17" s="1">
        <v>2500</v>
      </c>
      <c r="C17" s="1">
        <v>1300</v>
      </c>
      <c r="D17" s="1">
        <f>+C17+B17</f>
        <v>3800</v>
      </c>
      <c r="F17" s="146">
        <v>-800</v>
      </c>
      <c r="G17" s="135">
        <v>-700</v>
      </c>
      <c r="H17" s="146">
        <v>-136</v>
      </c>
      <c r="I17" s="152">
        <v>140</v>
      </c>
      <c r="K17" s="1">
        <f t="shared" si="1"/>
        <v>2304</v>
      </c>
    </row>
    <row r="18" spans="1:11" ht="18.600000000000001" customHeight="1" thickBot="1" x14ac:dyDescent="0.25">
      <c r="A18" s="1" t="s">
        <v>18</v>
      </c>
      <c r="B18" s="4">
        <f>+B9</f>
        <v>12500</v>
      </c>
      <c r="C18" s="4">
        <f>+C9</f>
        <v>5500</v>
      </c>
      <c r="D18" s="4">
        <f>+C18+B18</f>
        <v>18000</v>
      </c>
      <c r="E18" s="141">
        <f>SUM(E11:E17)</f>
        <v>-720</v>
      </c>
      <c r="F18" s="147">
        <f>SUM(F11:F17)</f>
        <v>-1600</v>
      </c>
      <c r="G18" s="136">
        <v>-700</v>
      </c>
      <c r="H18" s="147">
        <v>-136</v>
      </c>
      <c r="I18" s="153">
        <v>140</v>
      </c>
      <c r="J18" s="4"/>
      <c r="K18" s="4">
        <f>SUM(K11:K17)</f>
        <v>14984</v>
      </c>
    </row>
    <row r="19" spans="1:11" ht="18.600000000000001" customHeight="1" thickTop="1" x14ac:dyDescent="0.2"/>
    <row r="20" spans="1:11" ht="18.600000000000001" customHeight="1" x14ac:dyDescent="0.2">
      <c r="A20" s="1" t="s">
        <v>19</v>
      </c>
      <c r="B20" s="1">
        <v>55000</v>
      </c>
      <c r="C20" s="1">
        <v>22000</v>
      </c>
      <c r="D20" s="1">
        <f>+C20+B20</f>
        <v>77000</v>
      </c>
      <c r="K20" s="1">
        <f t="shared" ref="K20:K25" si="2">SUM(D20:J20)</f>
        <v>77000</v>
      </c>
    </row>
    <row r="21" spans="1:11" ht="18.600000000000001" customHeight="1" x14ac:dyDescent="0.2">
      <c r="A21" s="3" t="s">
        <v>20</v>
      </c>
      <c r="B21" s="1">
        <v>0</v>
      </c>
      <c r="D21" s="1">
        <f>+C21+B21</f>
        <v>0</v>
      </c>
      <c r="K21" s="1">
        <f t="shared" si="2"/>
        <v>0</v>
      </c>
    </row>
    <row r="22" spans="1:11" ht="18.600000000000001" customHeight="1" x14ac:dyDescent="0.2">
      <c r="A22" s="3" t="s">
        <v>29</v>
      </c>
      <c r="B22" s="1">
        <f>-B20-B21-B24+B26-B23</f>
        <v>-50000</v>
      </c>
      <c r="C22" s="1">
        <f>-C20-C21-C24+C26-C23</f>
        <v>-22400</v>
      </c>
      <c r="D22" s="1">
        <f>+C22+B22</f>
        <v>-72400</v>
      </c>
      <c r="H22" s="146">
        <v>-136</v>
      </c>
      <c r="I22" s="152">
        <v>280</v>
      </c>
      <c r="K22" s="1">
        <f t="shared" si="2"/>
        <v>-72256</v>
      </c>
    </row>
    <row r="23" spans="1:11" ht="18.600000000000001" customHeight="1" x14ac:dyDescent="0.2">
      <c r="A23" s="2" t="s">
        <v>26</v>
      </c>
      <c r="B23" s="1">
        <v>0</v>
      </c>
      <c r="C23" s="1">
        <v>3000</v>
      </c>
      <c r="D23" s="1">
        <f>+C23+B23</f>
        <v>3000</v>
      </c>
      <c r="F23" s="146">
        <v>-1600</v>
      </c>
      <c r="G23" s="135">
        <v>-1400</v>
      </c>
      <c r="K23" s="1">
        <f t="shared" si="2"/>
        <v>0</v>
      </c>
    </row>
    <row r="24" spans="1:11" ht="18.600000000000001" customHeight="1" x14ac:dyDescent="0.2">
      <c r="A24" s="1" t="s">
        <v>23</v>
      </c>
      <c r="B24" s="1">
        <f>-B26</f>
        <v>-2500</v>
      </c>
      <c r="C24" s="1">
        <f>-C26</f>
        <v>-1300</v>
      </c>
      <c r="D24" s="1">
        <f>+C24+B24</f>
        <v>-3800</v>
      </c>
      <c r="F24" s="146">
        <v>800</v>
      </c>
      <c r="G24" s="135">
        <v>700</v>
      </c>
      <c r="I24" s="152">
        <v>-140</v>
      </c>
      <c r="K24" s="1">
        <f t="shared" si="2"/>
        <v>-2440</v>
      </c>
    </row>
    <row r="25" spans="1:11" ht="18.600000000000001" customHeight="1" x14ac:dyDescent="0.2">
      <c r="A25" s="6" t="s">
        <v>14</v>
      </c>
      <c r="K25" s="1">
        <f t="shared" si="2"/>
        <v>0</v>
      </c>
    </row>
    <row r="26" spans="1:11" ht="18.600000000000001" customHeight="1" thickBot="1" x14ac:dyDescent="0.25">
      <c r="A26" s="1" t="s">
        <v>24</v>
      </c>
      <c r="B26" s="4">
        <f>+B17</f>
        <v>2500</v>
      </c>
      <c r="C26" s="4">
        <f>+C17</f>
        <v>1300</v>
      </c>
      <c r="D26" s="4">
        <f>+C26+B26</f>
        <v>3800</v>
      </c>
      <c r="E26" s="141"/>
      <c r="F26" s="147">
        <f>SUM(F20:F25)</f>
        <v>-800</v>
      </c>
      <c r="G26" s="136">
        <v>-700</v>
      </c>
      <c r="H26" s="147">
        <v>-136</v>
      </c>
      <c r="I26" s="153">
        <f>SUM(I20:I25)</f>
        <v>140</v>
      </c>
      <c r="J26" s="4"/>
      <c r="K26" s="4">
        <f>SUM(K20:K25)</f>
        <v>2304</v>
      </c>
    </row>
    <row r="27" spans="1:11" ht="18.600000000000001" customHeight="1" thickTop="1" x14ac:dyDescent="0.2">
      <c r="A27" s="1" t="s">
        <v>118</v>
      </c>
      <c r="C27" s="1">
        <f>+C26*0.2</f>
        <v>260</v>
      </c>
      <c r="G27" s="135">
        <f>+G26*0.2</f>
        <v>-140</v>
      </c>
      <c r="I27" s="152">
        <f>+I26*0.2</f>
        <v>28</v>
      </c>
      <c r="K27" s="1">
        <f>SUM(C27:J27)</f>
        <v>148</v>
      </c>
    </row>
    <row r="29" spans="1:11" ht="18.600000000000001" customHeight="1" x14ac:dyDescent="0.2">
      <c r="A29" s="1" t="s">
        <v>135</v>
      </c>
    </row>
    <row r="30" spans="1:11" ht="18.600000000000001" customHeight="1" x14ac:dyDescent="0.2">
      <c r="B30" s="122">
        <v>1</v>
      </c>
      <c r="C30" s="122">
        <v>0.8</v>
      </c>
      <c r="F30" s="146" t="s">
        <v>144</v>
      </c>
    </row>
    <row r="31" spans="1:11" ht="18.600000000000001" customHeight="1" x14ac:dyDescent="0.2">
      <c r="A31" s="1" t="s">
        <v>93</v>
      </c>
      <c r="C31" s="1">
        <v>3000</v>
      </c>
      <c r="F31" s="146" t="s">
        <v>141</v>
      </c>
      <c r="G31" s="135">
        <v>600</v>
      </c>
    </row>
    <row r="32" spans="1:11" ht="18.600000000000001" customHeight="1" x14ac:dyDescent="0.2">
      <c r="A32" s="1" t="s">
        <v>128</v>
      </c>
      <c r="B32" s="1">
        <v>1900</v>
      </c>
      <c r="C32" s="1">
        <f>+B32*C30</f>
        <v>1520</v>
      </c>
      <c r="F32" s="146" t="s">
        <v>142</v>
      </c>
      <c r="G32" s="135">
        <v>320</v>
      </c>
    </row>
    <row r="33" spans="1:7" ht="18.600000000000001" customHeight="1" x14ac:dyDescent="0.2">
      <c r="A33" s="1" t="s">
        <v>129</v>
      </c>
      <c r="C33" s="26">
        <f>+C31-C32</f>
        <v>1480</v>
      </c>
      <c r="F33" s="146" t="s">
        <v>95</v>
      </c>
      <c r="G33" s="135">
        <f>+G31-G32</f>
        <v>280</v>
      </c>
    </row>
    <row r="34" spans="1:7" ht="18.600000000000001" customHeight="1" x14ac:dyDescent="0.2">
      <c r="A34" s="1" t="s">
        <v>136</v>
      </c>
      <c r="B34" s="1">
        <v>2000</v>
      </c>
      <c r="C34" s="1">
        <f>+B34*C30</f>
        <v>1600</v>
      </c>
    </row>
    <row r="35" spans="1:7" ht="18.600000000000001" customHeight="1" x14ac:dyDescent="0.2">
      <c r="A35" s="1" t="s">
        <v>137</v>
      </c>
      <c r="B35" s="1">
        <v>1000</v>
      </c>
      <c r="C35" s="1">
        <f>+B35*C30</f>
        <v>800</v>
      </c>
    </row>
    <row r="36" spans="1:7" ht="18.600000000000001" customHeight="1" x14ac:dyDescent="0.2">
      <c r="A36" s="1" t="s">
        <v>138</v>
      </c>
      <c r="C36" s="26">
        <v>800</v>
      </c>
    </row>
    <row r="37" spans="1:7" ht="18.600000000000001" customHeight="1" x14ac:dyDescent="0.2">
      <c r="A37" s="1" t="s">
        <v>132</v>
      </c>
      <c r="C37" s="129">
        <f>+C33-C36</f>
        <v>680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workbookViewId="0">
      <selection activeCell="A28" sqref="A28:XFD129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1" width="16.425781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7" width="16.425781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3" width="16.425781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9" width="16.425781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5" width="16.425781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1" width="16.425781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7" width="16.425781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3" width="16.425781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9" width="16.425781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5" width="16.425781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1" width="16.425781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7" width="16.425781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3" width="16.425781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9" width="16.425781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5" width="16.425781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1" width="16.425781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7" width="16.425781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3" width="16.425781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9" width="16.425781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5" width="16.425781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1" width="16.425781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7" width="16.425781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3" width="16.425781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9" width="16.425781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5" width="16.425781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1" width="16.425781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7" width="16.425781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3" width="16.425781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9" width="16.425781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5" width="16.425781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1" width="16.425781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7" width="16.425781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3" width="16.425781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9" width="16.425781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5" width="16.425781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1" width="16.425781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7" width="16.425781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3" width="16.425781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9" width="16.425781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5" width="16.425781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1" width="16.425781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7" width="16.425781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3" width="16.425781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9" width="16.425781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5" width="16.425781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1" width="16.425781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7" width="16.425781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3" width="16.425781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9" width="16.425781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5" width="16.425781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1" width="16.425781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7" width="16.425781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3" width="16.425781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9" width="16.425781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5" width="16.425781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1" width="16.425781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7" width="16.425781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3" width="16.425781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9" width="16.425781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5" width="16.425781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1" width="16.425781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7" width="16.425781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3" width="16.425781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9" width="16.42578125" style="1" customWidth="1"/>
    <col min="16140" max="16384" width="9.140625" style="1"/>
  </cols>
  <sheetData>
    <row r="1" spans="1:11" ht="18.600000000000001" customHeight="1" x14ac:dyDescent="0.2">
      <c r="A1" s="26" t="s">
        <v>63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6"/>
      <c r="K2" s="13"/>
    </row>
    <row r="4" spans="1:11" ht="18.600000000000001" customHeight="1" x14ac:dyDescent="0.2">
      <c r="A4" s="1" t="s">
        <v>5</v>
      </c>
      <c r="B4" s="1">
        <v>1000</v>
      </c>
      <c r="C4" s="1">
        <v>400</v>
      </c>
      <c r="D4" s="1">
        <f>+C4+B4</f>
        <v>1400</v>
      </c>
    </row>
    <row r="5" spans="1:11" ht="18.600000000000001" customHeight="1" x14ac:dyDescent="0.2">
      <c r="A5" s="1" t="s">
        <v>6</v>
      </c>
      <c r="B5" s="1">
        <v>500</v>
      </c>
      <c r="C5" s="1">
        <v>300</v>
      </c>
      <c r="D5" s="1">
        <f>+C5+B5</f>
        <v>800</v>
      </c>
    </row>
    <row r="6" spans="1:11" ht="18.600000000000001" customHeight="1" x14ac:dyDescent="0.2">
      <c r="A6" s="1" t="s">
        <v>42</v>
      </c>
      <c r="B6" s="1">
        <v>7000</v>
      </c>
      <c r="C6" s="1">
        <v>1800</v>
      </c>
      <c r="D6" s="1">
        <f>+C6+B6</f>
        <v>8800</v>
      </c>
    </row>
    <row r="7" spans="1:11" ht="18.600000000000001" customHeight="1" x14ac:dyDescent="0.2">
      <c r="A7" s="6" t="s">
        <v>8</v>
      </c>
    </row>
    <row r="8" spans="1:11" ht="18.600000000000001" customHeight="1" x14ac:dyDescent="0.2">
      <c r="A8" s="3" t="s">
        <v>9</v>
      </c>
      <c r="B8" s="1">
        <v>2000</v>
      </c>
      <c r="D8" s="1">
        <f>+C8+B8</f>
        <v>2000</v>
      </c>
    </row>
    <row r="9" spans="1:11" ht="18.600000000000001" customHeight="1" thickBot="1" x14ac:dyDescent="0.25">
      <c r="A9" s="1" t="s">
        <v>10</v>
      </c>
      <c r="B9" s="4">
        <f>SUM(B4:B8)</f>
        <v>10500</v>
      </c>
      <c r="C9" s="4">
        <f>SUM(C4:C8)</f>
        <v>2500</v>
      </c>
      <c r="D9" s="4">
        <f>+C9+B9</f>
        <v>13000</v>
      </c>
      <c r="E9" s="4"/>
      <c r="F9" s="4"/>
      <c r="G9" s="4"/>
      <c r="H9" s="4"/>
      <c r="I9" s="4"/>
      <c r="J9" s="4"/>
      <c r="K9" s="4"/>
    </row>
    <row r="10" spans="1:11" ht="18.600000000000001" customHeight="1" thickTop="1" x14ac:dyDescent="0.2"/>
    <row r="11" spans="1:11" ht="18.600000000000001" customHeight="1" x14ac:dyDescent="0.2">
      <c r="A11" s="1" t="s">
        <v>11</v>
      </c>
      <c r="B11" s="1">
        <f>+B18-SUM(B12:B17)</f>
        <v>1400</v>
      </c>
      <c r="C11" s="1">
        <f>+C18-SUM(C12:C17)</f>
        <v>100</v>
      </c>
      <c r="D11" s="1">
        <f>+C11+B11</f>
        <v>1500</v>
      </c>
    </row>
    <row r="12" spans="1:11" ht="18.600000000000001" customHeight="1" x14ac:dyDescent="0.2">
      <c r="A12" s="1" t="s">
        <v>12</v>
      </c>
      <c r="B12" s="1">
        <v>1500</v>
      </c>
      <c r="C12" s="1">
        <v>500</v>
      </c>
      <c r="D12" s="1">
        <f>+C12+B12</f>
        <v>2000</v>
      </c>
    </row>
    <row r="13" spans="1:11" s="6" customFormat="1" ht="18.600000000000001" customHeight="1" x14ac:dyDescent="0.2">
      <c r="A13" s="5" t="s">
        <v>13</v>
      </c>
      <c r="E13" s="7"/>
      <c r="F13" s="7"/>
      <c r="K13" s="1"/>
    </row>
    <row r="14" spans="1:11" s="6" customFormat="1" ht="18.600000000000001" customHeight="1" x14ac:dyDescent="0.2">
      <c r="A14" s="6" t="s">
        <v>14</v>
      </c>
      <c r="J14" s="7"/>
      <c r="K14" s="1"/>
    </row>
    <row r="15" spans="1:11" ht="18.600000000000001" customHeight="1" x14ac:dyDescent="0.2">
      <c r="A15" s="1" t="s">
        <v>15</v>
      </c>
      <c r="B15" s="1">
        <v>3000</v>
      </c>
      <c r="C15" s="1">
        <v>400</v>
      </c>
      <c r="D15" s="1">
        <f>+C15+B15</f>
        <v>3400</v>
      </c>
    </row>
    <row r="16" spans="1:11" ht="18.600000000000001" customHeight="1" x14ac:dyDescent="0.2">
      <c r="A16" s="1" t="s">
        <v>16</v>
      </c>
      <c r="B16" s="1">
        <v>3200</v>
      </c>
      <c r="C16" s="1">
        <v>1200</v>
      </c>
      <c r="D16" s="1">
        <f>+C16+B16</f>
        <v>4400</v>
      </c>
    </row>
    <row r="17" spans="1:11" ht="18.600000000000001" customHeight="1" x14ac:dyDescent="0.2">
      <c r="A17" s="1" t="s">
        <v>17</v>
      </c>
      <c r="B17" s="1">
        <v>1400</v>
      </c>
      <c r="C17" s="1">
        <v>300</v>
      </c>
      <c r="D17" s="1">
        <f>+C17+B17</f>
        <v>1700</v>
      </c>
    </row>
    <row r="18" spans="1:11" ht="18.600000000000001" customHeight="1" thickBot="1" x14ac:dyDescent="0.25">
      <c r="A18" s="1" t="s">
        <v>18</v>
      </c>
      <c r="B18" s="4">
        <f>+B9</f>
        <v>10500</v>
      </c>
      <c r="C18" s="4">
        <f>+C9</f>
        <v>2500</v>
      </c>
      <c r="D18" s="4">
        <f>+C18+B18</f>
        <v>13000</v>
      </c>
      <c r="E18" s="4"/>
      <c r="F18" s="4"/>
      <c r="G18" s="4"/>
      <c r="H18" s="4"/>
      <c r="I18" s="4"/>
      <c r="J18" s="4"/>
      <c r="K18" s="4"/>
    </row>
    <row r="19" spans="1:11" ht="18.600000000000001" customHeight="1" thickTop="1" x14ac:dyDescent="0.2"/>
    <row r="20" spans="1:11" ht="18.600000000000001" customHeight="1" x14ac:dyDescent="0.2">
      <c r="A20" s="1" t="s">
        <v>19</v>
      </c>
      <c r="B20" s="1">
        <v>40000</v>
      </c>
      <c r="C20" s="1">
        <v>15000</v>
      </c>
      <c r="D20" s="1">
        <f>+C20+B20</f>
        <v>55000</v>
      </c>
    </row>
    <row r="21" spans="1:11" ht="18.600000000000001" customHeight="1" x14ac:dyDescent="0.2">
      <c r="A21" s="3" t="s">
        <v>20</v>
      </c>
      <c r="B21" s="1">
        <v>0</v>
      </c>
      <c r="D21" s="1">
        <f>+C21+B21</f>
        <v>0</v>
      </c>
    </row>
    <row r="22" spans="1:11" ht="18.600000000000001" customHeight="1" x14ac:dyDescent="0.2">
      <c r="A22" s="3" t="s">
        <v>29</v>
      </c>
      <c r="B22" s="1">
        <f>-B20-B21-B24+B26-B23</f>
        <v>-37200</v>
      </c>
      <c r="C22" s="1">
        <f>-C20-C21-C24+C26-C23</f>
        <v>-16650</v>
      </c>
      <c r="D22" s="1">
        <f>+C22+B22</f>
        <v>-53850</v>
      </c>
    </row>
    <row r="23" spans="1:11" ht="18.600000000000001" customHeight="1" x14ac:dyDescent="0.2">
      <c r="A23" s="2" t="s">
        <v>26</v>
      </c>
      <c r="B23" s="1">
        <v>0</v>
      </c>
      <c r="C23" s="1">
        <v>2250</v>
      </c>
      <c r="D23" s="1">
        <f>+C23+B23</f>
        <v>2250</v>
      </c>
    </row>
    <row r="24" spans="1:11" ht="18.600000000000001" customHeight="1" x14ac:dyDescent="0.2">
      <c r="A24" s="1" t="s">
        <v>23</v>
      </c>
      <c r="B24" s="1">
        <f>-B26</f>
        <v>-1400</v>
      </c>
      <c r="C24" s="1">
        <f>-C26</f>
        <v>-300</v>
      </c>
      <c r="D24" s="1">
        <f>+C24+B24</f>
        <v>-1700</v>
      </c>
    </row>
    <row r="25" spans="1:11" ht="18.600000000000001" customHeight="1" x14ac:dyDescent="0.2">
      <c r="A25" s="6" t="s">
        <v>14</v>
      </c>
    </row>
    <row r="26" spans="1:11" ht="18.600000000000001" customHeight="1" thickBot="1" x14ac:dyDescent="0.25">
      <c r="A26" s="1" t="s">
        <v>24</v>
      </c>
      <c r="B26" s="4">
        <f>+B17</f>
        <v>1400</v>
      </c>
      <c r="C26" s="4">
        <f>+C17</f>
        <v>300</v>
      </c>
      <c r="D26" s="4">
        <f>+C26+B26</f>
        <v>1700</v>
      </c>
      <c r="E26" s="4"/>
      <c r="F26" s="4"/>
      <c r="G26" s="4"/>
      <c r="H26" s="4"/>
      <c r="I26" s="4"/>
      <c r="J26" s="4"/>
      <c r="K26" s="4"/>
    </row>
    <row r="27" spans="1:11" ht="18.600000000000001" customHeight="1" thickTop="1" x14ac:dyDescent="0.2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8"/>
  <sheetViews>
    <sheetView topLeftCell="A19" workbookViewId="0">
      <selection activeCell="A29" sqref="A29:XFD115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1" width="16.425781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7" width="16.425781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3" width="16.425781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9" width="16.425781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5" width="16.425781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1" width="16.425781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7" width="16.425781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3" width="16.425781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9" width="16.425781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5" width="16.425781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1" width="16.425781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7" width="16.425781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3" width="16.425781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9" width="16.425781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5" width="16.425781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1" width="16.425781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7" width="16.425781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3" width="16.425781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9" width="16.425781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5" width="16.425781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1" width="16.425781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7" width="16.425781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3" width="16.425781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9" width="16.425781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5" width="16.425781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1" width="16.425781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7" width="16.425781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3" width="16.425781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9" width="16.425781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5" width="16.425781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1" width="16.425781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7" width="16.425781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3" width="16.425781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9" width="16.425781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5" width="16.425781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1" width="16.425781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7" width="16.425781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3" width="16.425781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9" width="16.425781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5" width="16.425781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1" width="16.425781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7" width="16.425781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3" width="16.425781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9" width="16.425781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5" width="16.425781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1" width="16.425781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7" width="16.425781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3" width="16.425781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9" width="16.425781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5" width="16.425781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1" width="16.425781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7" width="16.425781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3" width="16.425781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9" width="16.425781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5" width="16.425781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1" width="16.425781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7" width="16.425781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3" width="16.425781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9" width="16.425781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5" width="16.425781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1" width="16.425781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7" width="16.425781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3" width="16.425781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9" width="16.42578125" style="1" customWidth="1"/>
    <col min="16140" max="16384" width="9.140625" style="1"/>
  </cols>
  <sheetData>
    <row r="1" spans="1:11" ht="18.600000000000001" customHeight="1" x14ac:dyDescent="0.2">
      <c r="A1" s="26" t="s">
        <v>70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6"/>
      <c r="K2" s="13"/>
    </row>
    <row r="4" spans="1:11" ht="18.600000000000001" customHeight="1" x14ac:dyDescent="0.2">
      <c r="A4" s="1" t="s">
        <v>5</v>
      </c>
      <c r="B4" s="1">
        <v>2000</v>
      </c>
      <c r="C4" s="1">
        <v>200</v>
      </c>
      <c r="D4" s="1">
        <f>+C4+B4</f>
        <v>2200</v>
      </c>
    </row>
    <row r="5" spans="1:11" ht="18.600000000000001" customHeight="1" x14ac:dyDescent="0.2">
      <c r="A5" s="1" t="s">
        <v>6</v>
      </c>
      <c r="B5" s="1">
        <v>600</v>
      </c>
      <c r="C5" s="1">
        <v>1400</v>
      </c>
      <c r="D5" s="1">
        <f>+C5+B5</f>
        <v>2000</v>
      </c>
    </row>
    <row r="6" spans="1:11" ht="18.600000000000001" customHeight="1" x14ac:dyDescent="0.2">
      <c r="A6" s="1" t="s">
        <v>42</v>
      </c>
      <c r="B6" s="1">
        <v>4000</v>
      </c>
      <c r="C6" s="1">
        <v>2000</v>
      </c>
      <c r="D6" s="1">
        <f>+C6+B6</f>
        <v>6000</v>
      </c>
    </row>
    <row r="7" spans="1:11" ht="18.600000000000001" customHeight="1" x14ac:dyDescent="0.2">
      <c r="A7" s="6" t="s">
        <v>8</v>
      </c>
    </row>
    <row r="8" spans="1:11" ht="18.600000000000001" customHeight="1" x14ac:dyDescent="0.2">
      <c r="A8" s="3" t="s">
        <v>9</v>
      </c>
      <c r="B8" s="1">
        <v>4000</v>
      </c>
      <c r="D8" s="1">
        <f>+C8+B8</f>
        <v>4000</v>
      </c>
    </row>
    <row r="9" spans="1:11" ht="18.600000000000001" customHeight="1" thickBot="1" x14ac:dyDescent="0.25">
      <c r="A9" s="1" t="s">
        <v>10</v>
      </c>
      <c r="B9" s="4">
        <f>SUM(B4:B8)</f>
        <v>10600</v>
      </c>
      <c r="C9" s="4">
        <f>SUM(C4:C8)</f>
        <v>3600</v>
      </c>
      <c r="D9" s="4">
        <f>+C9+B9</f>
        <v>14200</v>
      </c>
      <c r="E9" s="4"/>
      <c r="F9" s="4"/>
      <c r="G9" s="4"/>
      <c r="H9" s="4"/>
      <c r="I9" s="4"/>
      <c r="J9" s="4"/>
      <c r="K9" s="4"/>
    </row>
    <row r="10" spans="1:11" ht="18.600000000000001" customHeight="1" thickTop="1" x14ac:dyDescent="0.2"/>
    <row r="11" spans="1:11" ht="18.600000000000001" customHeight="1" x14ac:dyDescent="0.2">
      <c r="A11" s="1" t="s">
        <v>11</v>
      </c>
      <c r="B11" s="1">
        <f>+B18-SUM(B12:B17)</f>
        <v>2600</v>
      </c>
      <c r="C11" s="1">
        <f>+C18-SUM(C12:C17)</f>
        <v>300</v>
      </c>
      <c r="D11" s="1">
        <f>+C11+B11</f>
        <v>2900</v>
      </c>
    </row>
    <row r="12" spans="1:11" ht="18.600000000000001" customHeight="1" x14ac:dyDescent="0.2">
      <c r="A12" s="1" t="s">
        <v>12</v>
      </c>
      <c r="B12" s="1">
        <v>400</v>
      </c>
      <c r="C12" s="1">
        <v>400</v>
      </c>
      <c r="D12" s="1">
        <f>+C12+B12</f>
        <v>800</v>
      </c>
    </row>
    <row r="13" spans="1:11" s="6" customFormat="1" ht="18.600000000000001" customHeight="1" x14ac:dyDescent="0.2">
      <c r="A13" s="5" t="s">
        <v>13</v>
      </c>
      <c r="E13" s="7"/>
      <c r="F13" s="7"/>
      <c r="K13" s="1"/>
    </row>
    <row r="14" spans="1:11" s="6" customFormat="1" ht="18.600000000000001" customHeight="1" x14ac:dyDescent="0.2">
      <c r="A14" s="6" t="s">
        <v>14</v>
      </c>
      <c r="J14" s="7"/>
      <c r="K14" s="1"/>
    </row>
    <row r="15" spans="1:11" ht="18.600000000000001" customHeight="1" x14ac:dyDescent="0.2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1" ht="18.600000000000001" customHeight="1" x14ac:dyDescent="0.2">
      <c r="A16" s="1" t="s">
        <v>16</v>
      </c>
      <c r="B16" s="1">
        <v>3200</v>
      </c>
      <c r="C16" s="1">
        <v>600</v>
      </c>
      <c r="D16" s="1">
        <f>+C16+B16</f>
        <v>3800</v>
      </c>
    </row>
    <row r="17" spans="1:11" ht="18.600000000000001" customHeight="1" x14ac:dyDescent="0.2">
      <c r="A17" s="1" t="s">
        <v>17</v>
      </c>
      <c r="B17" s="1">
        <v>1400</v>
      </c>
      <c r="C17" s="1">
        <v>300</v>
      </c>
      <c r="D17" s="1">
        <f>+C17+B17</f>
        <v>1700</v>
      </c>
    </row>
    <row r="18" spans="1:11" ht="18.600000000000001" customHeight="1" thickBot="1" x14ac:dyDescent="0.25">
      <c r="A18" s="1" t="s">
        <v>18</v>
      </c>
      <c r="B18" s="4">
        <f>+B9</f>
        <v>10600</v>
      </c>
      <c r="C18" s="4">
        <f>+C9</f>
        <v>3600</v>
      </c>
      <c r="D18" s="4">
        <f>+C18+B18</f>
        <v>14200</v>
      </c>
      <c r="E18" s="4"/>
      <c r="F18" s="4"/>
      <c r="G18" s="4"/>
      <c r="H18" s="4"/>
      <c r="I18" s="4"/>
      <c r="J18" s="4"/>
      <c r="K18" s="4"/>
    </row>
    <row r="19" spans="1:11" ht="18.600000000000001" customHeight="1" thickTop="1" x14ac:dyDescent="0.2"/>
    <row r="20" spans="1:11" ht="18.600000000000001" customHeight="1" x14ac:dyDescent="0.2">
      <c r="A20" s="1" t="s">
        <v>19</v>
      </c>
      <c r="B20" s="1">
        <v>50000</v>
      </c>
      <c r="C20" s="1">
        <v>40000</v>
      </c>
      <c r="D20" s="1">
        <f t="shared" ref="D20:D25" si="0">+C20+B20</f>
        <v>90000</v>
      </c>
    </row>
    <row r="21" spans="1:11" ht="18.600000000000001" customHeight="1" x14ac:dyDescent="0.2">
      <c r="A21" s="1" t="s">
        <v>21</v>
      </c>
      <c r="B21" s="1">
        <f>+B5</f>
        <v>600</v>
      </c>
      <c r="C21" s="1">
        <f>+C5</f>
        <v>1400</v>
      </c>
      <c r="D21" s="1">
        <f t="shared" si="0"/>
        <v>2000</v>
      </c>
    </row>
    <row r="22" spans="1:11" ht="18.600000000000001" customHeight="1" x14ac:dyDescent="0.2">
      <c r="A22" s="3" t="s">
        <v>20</v>
      </c>
      <c r="B22" s="1">
        <f>400*80%</f>
        <v>320</v>
      </c>
      <c r="D22" s="1">
        <f t="shared" si="0"/>
        <v>320</v>
      </c>
    </row>
    <row r="23" spans="1:11" ht="18.600000000000001" customHeight="1" x14ac:dyDescent="0.2">
      <c r="A23" s="3" t="s">
        <v>29</v>
      </c>
      <c r="B23" s="1">
        <f>-B20-B21-B22-B25+B27-B24</f>
        <v>-48120</v>
      </c>
      <c r="C23" s="1">
        <f>-C20-C21-C22-C25+C27-C24</f>
        <v>-40800</v>
      </c>
      <c r="D23" s="1">
        <f t="shared" si="0"/>
        <v>-88920</v>
      </c>
    </row>
    <row r="24" spans="1:11" ht="18.600000000000001" customHeight="1" x14ac:dyDescent="0.2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11" ht="18.600000000000001" customHeight="1" x14ac:dyDescent="0.2">
      <c r="A25" s="1" t="s">
        <v>23</v>
      </c>
      <c r="B25" s="1">
        <f>-B27</f>
        <v>-1400</v>
      </c>
      <c r="C25" s="1">
        <f>-C27</f>
        <v>-300</v>
      </c>
      <c r="D25" s="1">
        <f t="shared" si="0"/>
        <v>-1700</v>
      </c>
    </row>
    <row r="26" spans="1:11" ht="18.600000000000001" customHeight="1" x14ac:dyDescent="0.2">
      <c r="A26" s="6" t="s">
        <v>14</v>
      </c>
    </row>
    <row r="27" spans="1:11" ht="18.600000000000001" customHeight="1" thickBot="1" x14ac:dyDescent="0.25">
      <c r="A27" s="1" t="s">
        <v>24</v>
      </c>
      <c r="B27" s="4">
        <f>+B17</f>
        <v>1400</v>
      </c>
      <c r="C27" s="4">
        <f>+C17</f>
        <v>300</v>
      </c>
      <c r="D27" s="4">
        <f>+C27+B27</f>
        <v>1700</v>
      </c>
      <c r="E27" s="4"/>
      <c r="F27" s="4"/>
      <c r="G27" s="4"/>
      <c r="H27" s="4"/>
      <c r="I27" s="4"/>
      <c r="J27" s="4"/>
      <c r="K27" s="4"/>
    </row>
    <row r="28" spans="1:11" ht="18.600000000000001" customHeight="1" thickTop="1" x14ac:dyDescent="0.2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8"/>
  <sheetViews>
    <sheetView workbookViewId="0">
      <selection activeCell="A29" sqref="A29:XFD75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71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5"/>
      <c r="K2" s="16"/>
      <c r="L2" s="23"/>
    </row>
    <row r="4" spans="1:12" ht="18.600000000000001" customHeight="1" x14ac:dyDescent="0.2">
      <c r="A4" s="1" t="s">
        <v>5</v>
      </c>
      <c r="B4" s="1">
        <v>1200</v>
      </c>
      <c r="C4" s="1">
        <v>300</v>
      </c>
      <c r="D4" s="1">
        <f>+C4+B4</f>
        <v>1500</v>
      </c>
    </row>
    <row r="5" spans="1:12" ht="18.600000000000001" customHeight="1" x14ac:dyDescent="0.2">
      <c r="A5" s="1" t="s">
        <v>6</v>
      </c>
      <c r="B5" s="1">
        <v>500</v>
      </c>
      <c r="C5" s="1">
        <v>800</v>
      </c>
      <c r="D5" s="1">
        <f>+C5+B5</f>
        <v>1300</v>
      </c>
    </row>
    <row r="6" spans="1:12" ht="18.600000000000001" customHeight="1" x14ac:dyDescent="0.2">
      <c r="A6" s="1" t="s">
        <v>42</v>
      </c>
      <c r="B6" s="1">
        <v>4000</v>
      </c>
      <c r="C6" s="1">
        <v>2000</v>
      </c>
      <c r="D6" s="1">
        <f>+C6+B6</f>
        <v>6000</v>
      </c>
    </row>
    <row r="7" spans="1:12" ht="18.600000000000001" customHeight="1" x14ac:dyDescent="0.2">
      <c r="A7" s="6" t="s">
        <v>72</v>
      </c>
    </row>
    <row r="8" spans="1:12" ht="18.600000000000001" customHeight="1" x14ac:dyDescent="0.2">
      <c r="A8" s="3" t="s">
        <v>28</v>
      </c>
      <c r="B8" s="1">
        <v>3000</v>
      </c>
      <c r="D8" s="1">
        <f>+C8+B8</f>
        <v>3000</v>
      </c>
    </row>
    <row r="9" spans="1:12" ht="18.600000000000001" customHeight="1" thickBot="1" x14ac:dyDescent="0.25">
      <c r="A9" s="1" t="s">
        <v>10</v>
      </c>
      <c r="B9" s="4">
        <f>SUM(B4:B8)</f>
        <v>8700</v>
      </c>
      <c r="C9" s="4">
        <f>SUM(C4:C8)</f>
        <v>3100</v>
      </c>
      <c r="D9" s="4">
        <f>+C9+B9</f>
        <v>11800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+B18-SUM(B12:B17)</f>
        <v>2400</v>
      </c>
      <c r="C11" s="1">
        <f>+C18-SUM(C12:C17)</f>
        <v>525</v>
      </c>
      <c r="D11" s="1">
        <f>+C11+B11</f>
        <v>2925</v>
      </c>
    </row>
    <row r="12" spans="1:12" ht="18.600000000000001" customHeight="1" x14ac:dyDescent="0.2">
      <c r="A12" s="1" t="s">
        <v>12</v>
      </c>
      <c r="B12" s="1">
        <v>200</v>
      </c>
      <c r="C12" s="1">
        <v>400</v>
      </c>
      <c r="D12" s="1">
        <f>+C12+B12</f>
        <v>600</v>
      </c>
    </row>
    <row r="13" spans="1:12" s="6" customFormat="1" ht="18.600000000000001" customHeight="1" x14ac:dyDescent="0.2">
      <c r="A13" s="5" t="s">
        <v>13</v>
      </c>
      <c r="E13" s="7"/>
      <c r="F13" s="7"/>
      <c r="G13" s="7"/>
      <c r="L13" s="1"/>
    </row>
    <row r="14" spans="1:12" s="6" customFormat="1" ht="18.600000000000001" customHeight="1" x14ac:dyDescent="0.2">
      <c r="A14" s="6" t="s">
        <v>14</v>
      </c>
      <c r="K14" s="7"/>
      <c r="L14" s="1"/>
    </row>
    <row r="15" spans="1:12" ht="18.600000000000001" customHeight="1" x14ac:dyDescent="0.2">
      <c r="A15" s="1" t="s">
        <v>15</v>
      </c>
      <c r="B15" s="1">
        <v>2000</v>
      </c>
      <c r="C15" s="1">
        <v>1000</v>
      </c>
      <c r="D15" s="1">
        <f>+C15+B15</f>
        <v>3000</v>
      </c>
    </row>
    <row r="16" spans="1:12" ht="18.600000000000001" customHeight="1" x14ac:dyDescent="0.2">
      <c r="A16" s="1" t="s">
        <v>16</v>
      </c>
      <c r="B16" s="1">
        <v>3200</v>
      </c>
      <c r="C16" s="1">
        <v>800</v>
      </c>
      <c r="D16" s="1">
        <f>+C16+B16</f>
        <v>4000</v>
      </c>
    </row>
    <row r="17" spans="1:12" ht="18.600000000000001" customHeight="1" x14ac:dyDescent="0.2">
      <c r="A17" s="1" t="s">
        <v>17</v>
      </c>
      <c r="B17" s="1">
        <v>900</v>
      </c>
      <c r="C17" s="1">
        <v>375</v>
      </c>
      <c r="D17" s="1">
        <f>+C17+B17</f>
        <v>1275</v>
      </c>
    </row>
    <row r="18" spans="1:12" ht="18.600000000000001" customHeight="1" thickBot="1" x14ac:dyDescent="0.25">
      <c r="A18" s="1" t="s">
        <v>18</v>
      </c>
      <c r="B18" s="4">
        <f>+B9</f>
        <v>8700</v>
      </c>
      <c r="C18" s="4">
        <f>+C9</f>
        <v>3100</v>
      </c>
      <c r="D18" s="4">
        <f>+C18+B18</f>
        <v>11800</v>
      </c>
      <c r="E18" s="4"/>
      <c r="F18" s="4"/>
      <c r="G18" s="4"/>
      <c r="H18" s="4"/>
      <c r="I18" s="4"/>
      <c r="J18" s="4"/>
      <c r="K18" s="4"/>
      <c r="L18" s="4"/>
    </row>
    <row r="19" spans="1:12" ht="18.600000000000001" customHeight="1" thickTop="1" x14ac:dyDescent="0.2"/>
    <row r="20" spans="1:12" ht="18.600000000000001" customHeight="1" x14ac:dyDescent="0.2">
      <c r="A20" s="1" t="s">
        <v>19</v>
      </c>
      <c r="B20" s="1">
        <v>35000</v>
      </c>
      <c r="C20" s="1">
        <v>25000</v>
      </c>
      <c r="D20" s="1">
        <f t="shared" ref="D20:D25" si="0">+C20+B20</f>
        <v>60000</v>
      </c>
    </row>
    <row r="21" spans="1:12" ht="18.600000000000001" customHeight="1" x14ac:dyDescent="0.2">
      <c r="A21" s="1" t="s">
        <v>21</v>
      </c>
      <c r="B21" s="1">
        <f>+B5</f>
        <v>500</v>
      </c>
      <c r="C21" s="1">
        <f>+C5</f>
        <v>800</v>
      </c>
      <c r="D21" s="1">
        <f t="shared" si="0"/>
        <v>1300</v>
      </c>
    </row>
    <row r="22" spans="1:12" ht="18.600000000000001" customHeight="1" x14ac:dyDescent="0.2">
      <c r="A22" s="3" t="s">
        <v>20</v>
      </c>
      <c r="B22" s="1">
        <f>400*90%</f>
        <v>360</v>
      </c>
      <c r="D22" s="1">
        <f t="shared" si="0"/>
        <v>360</v>
      </c>
    </row>
    <row r="23" spans="1:12" ht="18.600000000000001" customHeight="1" x14ac:dyDescent="0.2">
      <c r="A23" s="3" t="s">
        <v>29</v>
      </c>
      <c r="B23" s="1">
        <f>-B20-B21-B22-B25+B27-B24</f>
        <v>-34660</v>
      </c>
      <c r="C23" s="1">
        <f>-C20-C21-C22-C25+C27-C24</f>
        <v>-25300</v>
      </c>
      <c r="D23" s="1">
        <f t="shared" si="0"/>
        <v>-59960</v>
      </c>
    </row>
    <row r="24" spans="1:12" ht="18.600000000000001" customHeight="1" x14ac:dyDescent="0.2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12" ht="18.600000000000001" customHeight="1" x14ac:dyDescent="0.2">
      <c r="A25" s="1" t="s">
        <v>73</v>
      </c>
      <c r="B25" s="1">
        <f>-B27/75%*25%</f>
        <v>-300</v>
      </c>
      <c r="C25" s="1">
        <f>-C27/75%*25%</f>
        <v>-125</v>
      </c>
      <c r="D25" s="1">
        <f t="shared" si="0"/>
        <v>-425</v>
      </c>
    </row>
    <row r="26" spans="1:12" ht="18.600000000000001" customHeight="1" x14ac:dyDescent="0.2">
      <c r="A26" s="6" t="s">
        <v>14</v>
      </c>
    </row>
    <row r="27" spans="1:12" ht="18.600000000000001" customHeight="1" thickBot="1" x14ac:dyDescent="0.25">
      <c r="A27" s="1" t="s">
        <v>24</v>
      </c>
      <c r="B27" s="4">
        <f>+B17</f>
        <v>900</v>
      </c>
      <c r="C27" s="4">
        <f>+C17</f>
        <v>375</v>
      </c>
      <c r="D27" s="4">
        <f>+C27+B27</f>
        <v>1275</v>
      </c>
      <c r="E27" s="4"/>
      <c r="F27" s="4"/>
      <c r="G27" s="4"/>
      <c r="H27" s="4"/>
      <c r="I27" s="4"/>
      <c r="J27" s="4"/>
      <c r="K27" s="4"/>
      <c r="L27" s="4"/>
    </row>
    <row r="28" spans="1:12" ht="18.600000000000001" customHeight="1" thickTop="1" x14ac:dyDescent="0.2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9"/>
  <sheetViews>
    <sheetView workbookViewId="0">
      <selection activeCell="F36" sqref="E36:F36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71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ht="18.600000000000001" customHeight="1" x14ac:dyDescent="0.2">
      <c r="A4" s="1" t="s">
        <v>5</v>
      </c>
      <c r="B4" s="1">
        <v>500</v>
      </c>
      <c r="C4" s="1">
        <v>800</v>
      </c>
      <c r="D4" s="1">
        <f>+C4+B4</f>
        <v>1300</v>
      </c>
    </row>
    <row r="5" spans="1:12" ht="18.600000000000001" customHeight="1" x14ac:dyDescent="0.2">
      <c r="A5" s="1" t="s">
        <v>6</v>
      </c>
      <c r="B5" s="1">
        <v>400</v>
      </c>
      <c r="C5" s="1">
        <v>1200</v>
      </c>
      <c r="D5" s="1">
        <f>+C5+B5</f>
        <v>1600</v>
      </c>
    </row>
    <row r="6" spans="1:12" ht="18.600000000000001" customHeight="1" x14ac:dyDescent="0.2">
      <c r="A6" s="1" t="s">
        <v>42</v>
      </c>
      <c r="B6" s="1">
        <v>8000</v>
      </c>
      <c r="C6" s="1">
        <v>2500</v>
      </c>
      <c r="D6" s="1">
        <f>+C6+B6</f>
        <v>10500</v>
      </c>
    </row>
    <row r="7" spans="1:12" ht="18.600000000000001" customHeight="1" x14ac:dyDescent="0.2">
      <c r="A7" s="6" t="s">
        <v>72</v>
      </c>
    </row>
    <row r="8" spans="1:12" ht="18.600000000000001" customHeight="1" x14ac:dyDescent="0.2">
      <c r="A8" s="3" t="s">
        <v>9</v>
      </c>
      <c r="B8" s="1">
        <v>4000</v>
      </c>
      <c r="D8" s="1">
        <f>+C8+B8</f>
        <v>4000</v>
      </c>
    </row>
    <row r="9" spans="1:12" ht="18.600000000000001" customHeight="1" thickBot="1" x14ac:dyDescent="0.25">
      <c r="A9" s="1" t="s">
        <v>10</v>
      </c>
      <c r="B9" s="4">
        <f>SUM(B4:B8)</f>
        <v>12900</v>
      </c>
      <c r="C9" s="4">
        <f>SUM(C4:C8)</f>
        <v>4500</v>
      </c>
      <c r="D9" s="4">
        <f>+C9+B9</f>
        <v>17400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7300</v>
      </c>
      <c r="C11" s="1">
        <f>+C19-SUM(C12:C18)</f>
        <v>-200</v>
      </c>
      <c r="D11" s="1">
        <f>+C11+B11</f>
        <v>7100</v>
      </c>
    </row>
    <row r="12" spans="1:12" ht="18.600000000000001" customHeight="1" x14ac:dyDescent="0.2">
      <c r="A12" s="1" t="s">
        <v>12</v>
      </c>
      <c r="B12" s="1">
        <v>200</v>
      </c>
      <c r="C12" s="1">
        <v>400</v>
      </c>
      <c r="D12" s="1">
        <f>+C12+B12</f>
        <v>600</v>
      </c>
    </row>
    <row r="13" spans="1:12" s="6" customFormat="1" ht="18.600000000000001" customHeight="1" x14ac:dyDescent="0.2">
      <c r="A13" s="5" t="s">
        <v>13</v>
      </c>
      <c r="E13" s="7"/>
      <c r="F13" s="7"/>
      <c r="G13" s="7"/>
      <c r="L13" s="1"/>
    </row>
    <row r="14" spans="1:12" s="6" customFormat="1" ht="18.600000000000001" customHeight="1" x14ac:dyDescent="0.2">
      <c r="A14" s="6" t="s">
        <v>14</v>
      </c>
      <c r="K14" s="7"/>
      <c r="L14" s="1"/>
    </row>
    <row r="15" spans="1:12" ht="18.600000000000001" customHeight="1" x14ac:dyDescent="0.2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2" ht="18.600000000000001" customHeight="1" x14ac:dyDescent="0.2">
      <c r="A16" s="1" t="s">
        <v>16</v>
      </c>
      <c r="B16" s="1">
        <v>1500</v>
      </c>
      <c r="C16" s="1">
        <v>800</v>
      </c>
      <c r="D16" s="1">
        <f>+C16+B16</f>
        <v>2300</v>
      </c>
    </row>
    <row r="17" spans="1:12" ht="18.600000000000001" customHeight="1" x14ac:dyDescent="0.2">
      <c r="A17" s="39" t="s">
        <v>74</v>
      </c>
    </row>
    <row r="18" spans="1:12" ht="18.600000000000001" customHeight="1" x14ac:dyDescent="0.2">
      <c r="A18" s="1" t="s">
        <v>17</v>
      </c>
      <c r="B18" s="1">
        <v>900</v>
      </c>
      <c r="C18" s="1">
        <v>1500</v>
      </c>
      <c r="D18" s="1">
        <f>+C18+B18</f>
        <v>2400</v>
      </c>
    </row>
    <row r="19" spans="1:12" ht="18.600000000000001" customHeight="1" thickBot="1" x14ac:dyDescent="0.25">
      <c r="A19" s="1" t="s">
        <v>18</v>
      </c>
      <c r="B19" s="4">
        <f>+B9</f>
        <v>12900</v>
      </c>
      <c r="C19" s="4">
        <f>+C9</f>
        <v>4500</v>
      </c>
      <c r="D19" s="4">
        <f>+C19+B19</f>
        <v>17400</v>
      </c>
      <c r="E19" s="4"/>
      <c r="F19" s="4"/>
      <c r="G19" s="4"/>
      <c r="H19" s="4"/>
      <c r="I19" s="4"/>
      <c r="J19" s="4"/>
      <c r="K19" s="4"/>
      <c r="L19" s="4"/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40000</v>
      </c>
      <c r="C21" s="1">
        <v>30000</v>
      </c>
      <c r="D21" s="1">
        <f t="shared" ref="D21:D26" si="0">+C21+B21</f>
        <v>70000</v>
      </c>
    </row>
    <row r="22" spans="1:12" ht="18.600000000000001" customHeight="1" x14ac:dyDescent="0.2">
      <c r="A22" s="1" t="s">
        <v>21</v>
      </c>
      <c r="B22" s="1">
        <f>+B5</f>
        <v>400</v>
      </c>
      <c r="C22" s="1">
        <f>+C5</f>
        <v>1200</v>
      </c>
      <c r="D22" s="1">
        <f t="shared" si="0"/>
        <v>1600</v>
      </c>
    </row>
    <row r="23" spans="1:12" ht="18.600000000000001" customHeight="1" x14ac:dyDescent="0.2">
      <c r="A23" s="3" t="s">
        <v>20</v>
      </c>
      <c r="B23" s="1">
        <f>300*0.8</f>
        <v>240</v>
      </c>
      <c r="D23" s="1">
        <f t="shared" si="0"/>
        <v>240</v>
      </c>
    </row>
    <row r="24" spans="1:12" ht="18.600000000000001" customHeight="1" x14ac:dyDescent="0.2">
      <c r="A24" s="3" t="s">
        <v>29</v>
      </c>
      <c r="B24" s="1">
        <f>-B21-B22-B23-B26+B28-B25</f>
        <v>-39440</v>
      </c>
      <c r="C24" s="1">
        <f>-C21-C22-C23-C26+C28-C25</f>
        <v>-30100</v>
      </c>
      <c r="D24" s="1">
        <f t="shared" si="0"/>
        <v>-69540</v>
      </c>
    </row>
    <row r="25" spans="1:12" ht="18.600000000000001" customHeight="1" x14ac:dyDescent="0.2">
      <c r="A25" s="2" t="s">
        <v>26</v>
      </c>
      <c r="B25" s="1">
        <v>0</v>
      </c>
      <c r="C25" s="1">
        <v>900</v>
      </c>
      <c r="D25" s="1">
        <f t="shared" si="0"/>
        <v>900</v>
      </c>
    </row>
    <row r="26" spans="1:12" ht="18.600000000000001" customHeight="1" x14ac:dyDescent="0.2">
      <c r="A26" s="1" t="s">
        <v>73</v>
      </c>
      <c r="B26" s="1">
        <f>-B28/75%*25%</f>
        <v>-300</v>
      </c>
      <c r="C26" s="1">
        <f>-C28/75%*25%</f>
        <v>-500</v>
      </c>
      <c r="D26" s="1">
        <f t="shared" si="0"/>
        <v>-800</v>
      </c>
    </row>
    <row r="27" spans="1:12" ht="18.600000000000001" customHeight="1" x14ac:dyDescent="0.2">
      <c r="A27" s="6" t="s">
        <v>14</v>
      </c>
    </row>
    <row r="28" spans="1:12" ht="18.600000000000001" customHeight="1" thickBot="1" x14ac:dyDescent="0.25">
      <c r="A28" s="1" t="s">
        <v>24</v>
      </c>
      <c r="B28" s="4">
        <f>+B18</f>
        <v>900</v>
      </c>
      <c r="C28" s="4">
        <f>+C18</f>
        <v>1500</v>
      </c>
      <c r="D28" s="4">
        <f>+C28+B28</f>
        <v>2400</v>
      </c>
      <c r="E28" s="4"/>
      <c r="F28" s="4"/>
      <c r="G28" s="4"/>
      <c r="H28" s="4"/>
      <c r="I28" s="4"/>
      <c r="J28" s="4"/>
      <c r="K28" s="4"/>
      <c r="L28" s="4"/>
    </row>
    <row r="29" spans="1:12" ht="18.600000000000001" customHeight="1" thickTop="1" x14ac:dyDescent="0.2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L78"/>
  <sheetViews>
    <sheetView topLeftCell="A3" zoomScale="150" zoomScaleNormal="150" workbookViewId="0">
      <selection activeCell="B43" sqref="B43"/>
    </sheetView>
  </sheetViews>
  <sheetFormatPr defaultRowHeight="18.600000000000001" customHeight="1" x14ac:dyDescent="0.2"/>
  <cols>
    <col min="1" max="1" width="22.140625" style="26" customWidth="1"/>
    <col min="2" max="2" width="11.140625" style="26" customWidth="1"/>
    <col min="3" max="3" width="12.140625" style="26" customWidth="1"/>
    <col min="4" max="4" width="11.7109375" style="26" customWidth="1"/>
    <col min="5" max="5" width="16" style="26" customWidth="1"/>
    <col min="6" max="7" width="16.42578125" style="26" customWidth="1"/>
    <col min="8" max="8" width="17.28515625" style="26" customWidth="1"/>
    <col min="9" max="9" width="17.7109375" style="26" customWidth="1"/>
    <col min="10" max="12" width="16.42578125" style="26" customWidth="1"/>
    <col min="13" max="256" width="9.140625" style="26"/>
    <col min="257" max="257" width="22.140625" style="26" customWidth="1"/>
    <col min="258" max="258" width="11.140625" style="26" customWidth="1"/>
    <col min="259" max="259" width="12.140625" style="26" customWidth="1"/>
    <col min="260" max="260" width="11.7109375" style="26" customWidth="1"/>
    <col min="261" max="261" width="16" style="26" customWidth="1"/>
    <col min="262" max="263" width="16.42578125" style="26" customWidth="1"/>
    <col min="264" max="264" width="17.28515625" style="26" customWidth="1"/>
    <col min="265" max="265" width="17.7109375" style="26" customWidth="1"/>
    <col min="266" max="268" width="16.42578125" style="26" customWidth="1"/>
    <col min="269" max="512" width="9.140625" style="26"/>
    <col min="513" max="513" width="22.140625" style="26" customWidth="1"/>
    <col min="514" max="514" width="11.140625" style="26" customWidth="1"/>
    <col min="515" max="515" width="12.140625" style="26" customWidth="1"/>
    <col min="516" max="516" width="11.7109375" style="26" customWidth="1"/>
    <col min="517" max="517" width="16" style="26" customWidth="1"/>
    <col min="518" max="519" width="16.42578125" style="26" customWidth="1"/>
    <col min="520" max="520" width="17.28515625" style="26" customWidth="1"/>
    <col min="521" max="521" width="17.7109375" style="26" customWidth="1"/>
    <col min="522" max="524" width="16.42578125" style="26" customWidth="1"/>
    <col min="525" max="768" width="9.140625" style="26"/>
    <col min="769" max="769" width="22.140625" style="26" customWidth="1"/>
    <col min="770" max="770" width="11.140625" style="26" customWidth="1"/>
    <col min="771" max="771" width="12.140625" style="26" customWidth="1"/>
    <col min="772" max="772" width="11.7109375" style="26" customWidth="1"/>
    <col min="773" max="773" width="16" style="26" customWidth="1"/>
    <col min="774" max="775" width="16.42578125" style="26" customWidth="1"/>
    <col min="776" max="776" width="17.28515625" style="26" customWidth="1"/>
    <col min="777" max="777" width="17.7109375" style="26" customWidth="1"/>
    <col min="778" max="780" width="16.42578125" style="26" customWidth="1"/>
    <col min="781" max="1024" width="9.140625" style="26"/>
    <col min="1025" max="1025" width="22.140625" style="26" customWidth="1"/>
    <col min="1026" max="1026" width="11.140625" style="26" customWidth="1"/>
    <col min="1027" max="1027" width="12.140625" style="26" customWidth="1"/>
    <col min="1028" max="1028" width="11.7109375" style="26" customWidth="1"/>
    <col min="1029" max="1029" width="16" style="26" customWidth="1"/>
    <col min="1030" max="1031" width="16.42578125" style="26" customWidth="1"/>
    <col min="1032" max="1032" width="17.28515625" style="26" customWidth="1"/>
    <col min="1033" max="1033" width="17.7109375" style="26" customWidth="1"/>
    <col min="1034" max="1036" width="16.42578125" style="26" customWidth="1"/>
    <col min="1037" max="1280" width="9.140625" style="26"/>
    <col min="1281" max="1281" width="22.140625" style="26" customWidth="1"/>
    <col min="1282" max="1282" width="11.140625" style="26" customWidth="1"/>
    <col min="1283" max="1283" width="12.140625" style="26" customWidth="1"/>
    <col min="1284" max="1284" width="11.7109375" style="26" customWidth="1"/>
    <col min="1285" max="1285" width="16" style="26" customWidth="1"/>
    <col min="1286" max="1287" width="16.42578125" style="26" customWidth="1"/>
    <col min="1288" max="1288" width="17.28515625" style="26" customWidth="1"/>
    <col min="1289" max="1289" width="17.7109375" style="26" customWidth="1"/>
    <col min="1290" max="1292" width="16.42578125" style="26" customWidth="1"/>
    <col min="1293" max="1536" width="9.140625" style="26"/>
    <col min="1537" max="1537" width="22.140625" style="26" customWidth="1"/>
    <col min="1538" max="1538" width="11.140625" style="26" customWidth="1"/>
    <col min="1539" max="1539" width="12.140625" style="26" customWidth="1"/>
    <col min="1540" max="1540" width="11.7109375" style="26" customWidth="1"/>
    <col min="1541" max="1541" width="16" style="26" customWidth="1"/>
    <col min="1542" max="1543" width="16.42578125" style="26" customWidth="1"/>
    <col min="1544" max="1544" width="17.28515625" style="26" customWidth="1"/>
    <col min="1545" max="1545" width="17.7109375" style="26" customWidth="1"/>
    <col min="1546" max="1548" width="16.42578125" style="26" customWidth="1"/>
    <col min="1549" max="1792" width="9.140625" style="26"/>
    <col min="1793" max="1793" width="22.140625" style="26" customWidth="1"/>
    <col min="1794" max="1794" width="11.140625" style="26" customWidth="1"/>
    <col min="1795" max="1795" width="12.140625" style="26" customWidth="1"/>
    <col min="1796" max="1796" width="11.7109375" style="26" customWidth="1"/>
    <col min="1797" max="1797" width="16" style="26" customWidth="1"/>
    <col min="1798" max="1799" width="16.42578125" style="26" customWidth="1"/>
    <col min="1800" max="1800" width="17.28515625" style="26" customWidth="1"/>
    <col min="1801" max="1801" width="17.7109375" style="26" customWidth="1"/>
    <col min="1802" max="1804" width="16.42578125" style="26" customWidth="1"/>
    <col min="1805" max="2048" width="9.140625" style="26"/>
    <col min="2049" max="2049" width="22.140625" style="26" customWidth="1"/>
    <col min="2050" max="2050" width="11.140625" style="26" customWidth="1"/>
    <col min="2051" max="2051" width="12.140625" style="26" customWidth="1"/>
    <col min="2052" max="2052" width="11.7109375" style="26" customWidth="1"/>
    <col min="2053" max="2053" width="16" style="26" customWidth="1"/>
    <col min="2054" max="2055" width="16.42578125" style="26" customWidth="1"/>
    <col min="2056" max="2056" width="17.28515625" style="26" customWidth="1"/>
    <col min="2057" max="2057" width="17.7109375" style="26" customWidth="1"/>
    <col min="2058" max="2060" width="16.42578125" style="26" customWidth="1"/>
    <col min="2061" max="2304" width="9.140625" style="26"/>
    <col min="2305" max="2305" width="22.140625" style="26" customWidth="1"/>
    <col min="2306" max="2306" width="11.140625" style="26" customWidth="1"/>
    <col min="2307" max="2307" width="12.140625" style="26" customWidth="1"/>
    <col min="2308" max="2308" width="11.7109375" style="26" customWidth="1"/>
    <col min="2309" max="2309" width="16" style="26" customWidth="1"/>
    <col min="2310" max="2311" width="16.42578125" style="26" customWidth="1"/>
    <col min="2312" max="2312" width="17.28515625" style="26" customWidth="1"/>
    <col min="2313" max="2313" width="17.7109375" style="26" customWidth="1"/>
    <col min="2314" max="2316" width="16.42578125" style="26" customWidth="1"/>
    <col min="2317" max="2560" width="9.140625" style="26"/>
    <col min="2561" max="2561" width="22.140625" style="26" customWidth="1"/>
    <col min="2562" max="2562" width="11.140625" style="26" customWidth="1"/>
    <col min="2563" max="2563" width="12.140625" style="26" customWidth="1"/>
    <col min="2564" max="2564" width="11.7109375" style="26" customWidth="1"/>
    <col min="2565" max="2565" width="16" style="26" customWidth="1"/>
    <col min="2566" max="2567" width="16.42578125" style="26" customWidth="1"/>
    <col min="2568" max="2568" width="17.28515625" style="26" customWidth="1"/>
    <col min="2569" max="2569" width="17.7109375" style="26" customWidth="1"/>
    <col min="2570" max="2572" width="16.42578125" style="26" customWidth="1"/>
    <col min="2573" max="2816" width="9.140625" style="26"/>
    <col min="2817" max="2817" width="22.140625" style="26" customWidth="1"/>
    <col min="2818" max="2818" width="11.140625" style="26" customWidth="1"/>
    <col min="2819" max="2819" width="12.140625" style="26" customWidth="1"/>
    <col min="2820" max="2820" width="11.7109375" style="26" customWidth="1"/>
    <col min="2821" max="2821" width="16" style="26" customWidth="1"/>
    <col min="2822" max="2823" width="16.42578125" style="26" customWidth="1"/>
    <col min="2824" max="2824" width="17.28515625" style="26" customWidth="1"/>
    <col min="2825" max="2825" width="17.7109375" style="26" customWidth="1"/>
    <col min="2826" max="2828" width="16.42578125" style="26" customWidth="1"/>
    <col min="2829" max="3072" width="9.140625" style="26"/>
    <col min="3073" max="3073" width="22.140625" style="26" customWidth="1"/>
    <col min="3074" max="3074" width="11.140625" style="26" customWidth="1"/>
    <col min="3075" max="3075" width="12.140625" style="26" customWidth="1"/>
    <col min="3076" max="3076" width="11.7109375" style="26" customWidth="1"/>
    <col min="3077" max="3077" width="16" style="26" customWidth="1"/>
    <col min="3078" max="3079" width="16.42578125" style="26" customWidth="1"/>
    <col min="3080" max="3080" width="17.28515625" style="26" customWidth="1"/>
    <col min="3081" max="3081" width="17.7109375" style="26" customWidth="1"/>
    <col min="3082" max="3084" width="16.42578125" style="26" customWidth="1"/>
    <col min="3085" max="3328" width="9.140625" style="26"/>
    <col min="3329" max="3329" width="22.140625" style="26" customWidth="1"/>
    <col min="3330" max="3330" width="11.140625" style="26" customWidth="1"/>
    <col min="3331" max="3331" width="12.140625" style="26" customWidth="1"/>
    <col min="3332" max="3332" width="11.7109375" style="26" customWidth="1"/>
    <col min="3333" max="3333" width="16" style="26" customWidth="1"/>
    <col min="3334" max="3335" width="16.42578125" style="26" customWidth="1"/>
    <col min="3336" max="3336" width="17.28515625" style="26" customWidth="1"/>
    <col min="3337" max="3337" width="17.7109375" style="26" customWidth="1"/>
    <col min="3338" max="3340" width="16.42578125" style="26" customWidth="1"/>
    <col min="3341" max="3584" width="9.140625" style="26"/>
    <col min="3585" max="3585" width="22.140625" style="26" customWidth="1"/>
    <col min="3586" max="3586" width="11.140625" style="26" customWidth="1"/>
    <col min="3587" max="3587" width="12.140625" style="26" customWidth="1"/>
    <col min="3588" max="3588" width="11.7109375" style="26" customWidth="1"/>
    <col min="3589" max="3589" width="16" style="26" customWidth="1"/>
    <col min="3590" max="3591" width="16.42578125" style="26" customWidth="1"/>
    <col min="3592" max="3592" width="17.28515625" style="26" customWidth="1"/>
    <col min="3593" max="3593" width="17.7109375" style="26" customWidth="1"/>
    <col min="3594" max="3596" width="16.42578125" style="26" customWidth="1"/>
    <col min="3597" max="3840" width="9.140625" style="26"/>
    <col min="3841" max="3841" width="22.140625" style="26" customWidth="1"/>
    <col min="3842" max="3842" width="11.140625" style="26" customWidth="1"/>
    <col min="3843" max="3843" width="12.140625" style="26" customWidth="1"/>
    <col min="3844" max="3844" width="11.7109375" style="26" customWidth="1"/>
    <col min="3845" max="3845" width="16" style="26" customWidth="1"/>
    <col min="3846" max="3847" width="16.42578125" style="26" customWidth="1"/>
    <col min="3848" max="3848" width="17.28515625" style="26" customWidth="1"/>
    <col min="3849" max="3849" width="17.7109375" style="26" customWidth="1"/>
    <col min="3850" max="3852" width="16.42578125" style="26" customWidth="1"/>
    <col min="3853" max="4096" width="9.140625" style="26"/>
    <col min="4097" max="4097" width="22.140625" style="26" customWidth="1"/>
    <col min="4098" max="4098" width="11.140625" style="26" customWidth="1"/>
    <col min="4099" max="4099" width="12.140625" style="26" customWidth="1"/>
    <col min="4100" max="4100" width="11.7109375" style="26" customWidth="1"/>
    <col min="4101" max="4101" width="16" style="26" customWidth="1"/>
    <col min="4102" max="4103" width="16.42578125" style="26" customWidth="1"/>
    <col min="4104" max="4104" width="17.28515625" style="26" customWidth="1"/>
    <col min="4105" max="4105" width="17.7109375" style="26" customWidth="1"/>
    <col min="4106" max="4108" width="16.42578125" style="26" customWidth="1"/>
    <col min="4109" max="4352" width="9.140625" style="26"/>
    <col min="4353" max="4353" width="22.140625" style="26" customWidth="1"/>
    <col min="4354" max="4354" width="11.140625" style="26" customWidth="1"/>
    <col min="4355" max="4355" width="12.140625" style="26" customWidth="1"/>
    <col min="4356" max="4356" width="11.7109375" style="26" customWidth="1"/>
    <col min="4357" max="4357" width="16" style="26" customWidth="1"/>
    <col min="4358" max="4359" width="16.42578125" style="26" customWidth="1"/>
    <col min="4360" max="4360" width="17.28515625" style="26" customWidth="1"/>
    <col min="4361" max="4361" width="17.7109375" style="26" customWidth="1"/>
    <col min="4362" max="4364" width="16.42578125" style="26" customWidth="1"/>
    <col min="4365" max="4608" width="9.140625" style="26"/>
    <col min="4609" max="4609" width="22.140625" style="26" customWidth="1"/>
    <col min="4610" max="4610" width="11.140625" style="26" customWidth="1"/>
    <col min="4611" max="4611" width="12.140625" style="26" customWidth="1"/>
    <col min="4612" max="4612" width="11.7109375" style="26" customWidth="1"/>
    <col min="4613" max="4613" width="16" style="26" customWidth="1"/>
    <col min="4614" max="4615" width="16.42578125" style="26" customWidth="1"/>
    <col min="4616" max="4616" width="17.28515625" style="26" customWidth="1"/>
    <col min="4617" max="4617" width="17.7109375" style="26" customWidth="1"/>
    <col min="4618" max="4620" width="16.42578125" style="26" customWidth="1"/>
    <col min="4621" max="4864" width="9.140625" style="26"/>
    <col min="4865" max="4865" width="22.140625" style="26" customWidth="1"/>
    <col min="4866" max="4866" width="11.140625" style="26" customWidth="1"/>
    <col min="4867" max="4867" width="12.140625" style="26" customWidth="1"/>
    <col min="4868" max="4868" width="11.7109375" style="26" customWidth="1"/>
    <col min="4869" max="4869" width="16" style="26" customWidth="1"/>
    <col min="4870" max="4871" width="16.42578125" style="26" customWidth="1"/>
    <col min="4872" max="4872" width="17.28515625" style="26" customWidth="1"/>
    <col min="4873" max="4873" width="17.7109375" style="26" customWidth="1"/>
    <col min="4874" max="4876" width="16.42578125" style="26" customWidth="1"/>
    <col min="4877" max="5120" width="9.140625" style="26"/>
    <col min="5121" max="5121" width="22.140625" style="26" customWidth="1"/>
    <col min="5122" max="5122" width="11.140625" style="26" customWidth="1"/>
    <col min="5123" max="5123" width="12.140625" style="26" customWidth="1"/>
    <col min="5124" max="5124" width="11.7109375" style="26" customWidth="1"/>
    <col min="5125" max="5125" width="16" style="26" customWidth="1"/>
    <col min="5126" max="5127" width="16.42578125" style="26" customWidth="1"/>
    <col min="5128" max="5128" width="17.28515625" style="26" customWidth="1"/>
    <col min="5129" max="5129" width="17.7109375" style="26" customWidth="1"/>
    <col min="5130" max="5132" width="16.42578125" style="26" customWidth="1"/>
    <col min="5133" max="5376" width="9.140625" style="26"/>
    <col min="5377" max="5377" width="22.140625" style="26" customWidth="1"/>
    <col min="5378" max="5378" width="11.140625" style="26" customWidth="1"/>
    <col min="5379" max="5379" width="12.140625" style="26" customWidth="1"/>
    <col min="5380" max="5380" width="11.7109375" style="26" customWidth="1"/>
    <col min="5381" max="5381" width="16" style="26" customWidth="1"/>
    <col min="5382" max="5383" width="16.42578125" style="26" customWidth="1"/>
    <col min="5384" max="5384" width="17.28515625" style="26" customWidth="1"/>
    <col min="5385" max="5385" width="17.7109375" style="26" customWidth="1"/>
    <col min="5386" max="5388" width="16.42578125" style="26" customWidth="1"/>
    <col min="5389" max="5632" width="9.140625" style="26"/>
    <col min="5633" max="5633" width="22.140625" style="26" customWidth="1"/>
    <col min="5634" max="5634" width="11.140625" style="26" customWidth="1"/>
    <col min="5635" max="5635" width="12.140625" style="26" customWidth="1"/>
    <col min="5636" max="5636" width="11.7109375" style="26" customWidth="1"/>
    <col min="5637" max="5637" width="16" style="26" customWidth="1"/>
    <col min="5638" max="5639" width="16.42578125" style="26" customWidth="1"/>
    <col min="5640" max="5640" width="17.28515625" style="26" customWidth="1"/>
    <col min="5641" max="5641" width="17.7109375" style="26" customWidth="1"/>
    <col min="5642" max="5644" width="16.42578125" style="26" customWidth="1"/>
    <col min="5645" max="5888" width="9.140625" style="26"/>
    <col min="5889" max="5889" width="22.140625" style="26" customWidth="1"/>
    <col min="5890" max="5890" width="11.140625" style="26" customWidth="1"/>
    <col min="5891" max="5891" width="12.140625" style="26" customWidth="1"/>
    <col min="5892" max="5892" width="11.7109375" style="26" customWidth="1"/>
    <col min="5893" max="5893" width="16" style="26" customWidth="1"/>
    <col min="5894" max="5895" width="16.42578125" style="26" customWidth="1"/>
    <col min="5896" max="5896" width="17.28515625" style="26" customWidth="1"/>
    <col min="5897" max="5897" width="17.7109375" style="26" customWidth="1"/>
    <col min="5898" max="5900" width="16.42578125" style="26" customWidth="1"/>
    <col min="5901" max="6144" width="9.140625" style="26"/>
    <col min="6145" max="6145" width="22.140625" style="26" customWidth="1"/>
    <col min="6146" max="6146" width="11.140625" style="26" customWidth="1"/>
    <col min="6147" max="6147" width="12.140625" style="26" customWidth="1"/>
    <col min="6148" max="6148" width="11.7109375" style="26" customWidth="1"/>
    <col min="6149" max="6149" width="16" style="26" customWidth="1"/>
    <col min="6150" max="6151" width="16.42578125" style="26" customWidth="1"/>
    <col min="6152" max="6152" width="17.28515625" style="26" customWidth="1"/>
    <col min="6153" max="6153" width="17.7109375" style="26" customWidth="1"/>
    <col min="6154" max="6156" width="16.42578125" style="26" customWidth="1"/>
    <col min="6157" max="6400" width="9.140625" style="26"/>
    <col min="6401" max="6401" width="22.140625" style="26" customWidth="1"/>
    <col min="6402" max="6402" width="11.140625" style="26" customWidth="1"/>
    <col min="6403" max="6403" width="12.140625" style="26" customWidth="1"/>
    <col min="6404" max="6404" width="11.7109375" style="26" customWidth="1"/>
    <col min="6405" max="6405" width="16" style="26" customWidth="1"/>
    <col min="6406" max="6407" width="16.42578125" style="26" customWidth="1"/>
    <col min="6408" max="6408" width="17.28515625" style="26" customWidth="1"/>
    <col min="6409" max="6409" width="17.7109375" style="26" customWidth="1"/>
    <col min="6410" max="6412" width="16.42578125" style="26" customWidth="1"/>
    <col min="6413" max="6656" width="9.140625" style="26"/>
    <col min="6657" max="6657" width="22.140625" style="26" customWidth="1"/>
    <col min="6658" max="6658" width="11.140625" style="26" customWidth="1"/>
    <col min="6659" max="6659" width="12.140625" style="26" customWidth="1"/>
    <col min="6660" max="6660" width="11.7109375" style="26" customWidth="1"/>
    <col min="6661" max="6661" width="16" style="26" customWidth="1"/>
    <col min="6662" max="6663" width="16.42578125" style="26" customWidth="1"/>
    <col min="6664" max="6664" width="17.28515625" style="26" customWidth="1"/>
    <col min="6665" max="6665" width="17.7109375" style="26" customWidth="1"/>
    <col min="6666" max="6668" width="16.42578125" style="26" customWidth="1"/>
    <col min="6669" max="6912" width="9.140625" style="26"/>
    <col min="6913" max="6913" width="22.140625" style="26" customWidth="1"/>
    <col min="6914" max="6914" width="11.140625" style="26" customWidth="1"/>
    <col min="6915" max="6915" width="12.140625" style="26" customWidth="1"/>
    <col min="6916" max="6916" width="11.7109375" style="26" customWidth="1"/>
    <col min="6917" max="6917" width="16" style="26" customWidth="1"/>
    <col min="6918" max="6919" width="16.42578125" style="26" customWidth="1"/>
    <col min="6920" max="6920" width="17.28515625" style="26" customWidth="1"/>
    <col min="6921" max="6921" width="17.7109375" style="26" customWidth="1"/>
    <col min="6922" max="6924" width="16.42578125" style="26" customWidth="1"/>
    <col min="6925" max="7168" width="9.140625" style="26"/>
    <col min="7169" max="7169" width="22.140625" style="26" customWidth="1"/>
    <col min="7170" max="7170" width="11.140625" style="26" customWidth="1"/>
    <col min="7171" max="7171" width="12.140625" style="26" customWidth="1"/>
    <col min="7172" max="7172" width="11.7109375" style="26" customWidth="1"/>
    <col min="7173" max="7173" width="16" style="26" customWidth="1"/>
    <col min="7174" max="7175" width="16.42578125" style="26" customWidth="1"/>
    <col min="7176" max="7176" width="17.28515625" style="26" customWidth="1"/>
    <col min="7177" max="7177" width="17.7109375" style="26" customWidth="1"/>
    <col min="7178" max="7180" width="16.42578125" style="26" customWidth="1"/>
    <col min="7181" max="7424" width="9.140625" style="26"/>
    <col min="7425" max="7425" width="22.140625" style="26" customWidth="1"/>
    <col min="7426" max="7426" width="11.140625" style="26" customWidth="1"/>
    <col min="7427" max="7427" width="12.140625" style="26" customWidth="1"/>
    <col min="7428" max="7428" width="11.7109375" style="26" customWidth="1"/>
    <col min="7429" max="7429" width="16" style="26" customWidth="1"/>
    <col min="7430" max="7431" width="16.42578125" style="26" customWidth="1"/>
    <col min="7432" max="7432" width="17.28515625" style="26" customWidth="1"/>
    <col min="7433" max="7433" width="17.7109375" style="26" customWidth="1"/>
    <col min="7434" max="7436" width="16.42578125" style="26" customWidth="1"/>
    <col min="7437" max="7680" width="9.140625" style="26"/>
    <col min="7681" max="7681" width="22.140625" style="26" customWidth="1"/>
    <col min="7682" max="7682" width="11.140625" style="26" customWidth="1"/>
    <col min="7683" max="7683" width="12.140625" style="26" customWidth="1"/>
    <col min="7684" max="7684" width="11.7109375" style="26" customWidth="1"/>
    <col min="7685" max="7685" width="16" style="26" customWidth="1"/>
    <col min="7686" max="7687" width="16.42578125" style="26" customWidth="1"/>
    <col min="7688" max="7688" width="17.28515625" style="26" customWidth="1"/>
    <col min="7689" max="7689" width="17.7109375" style="26" customWidth="1"/>
    <col min="7690" max="7692" width="16.42578125" style="26" customWidth="1"/>
    <col min="7693" max="7936" width="9.140625" style="26"/>
    <col min="7937" max="7937" width="22.140625" style="26" customWidth="1"/>
    <col min="7938" max="7938" width="11.140625" style="26" customWidth="1"/>
    <col min="7939" max="7939" width="12.140625" style="26" customWidth="1"/>
    <col min="7940" max="7940" width="11.7109375" style="26" customWidth="1"/>
    <col min="7941" max="7941" width="16" style="26" customWidth="1"/>
    <col min="7942" max="7943" width="16.42578125" style="26" customWidth="1"/>
    <col min="7944" max="7944" width="17.28515625" style="26" customWidth="1"/>
    <col min="7945" max="7945" width="17.7109375" style="26" customWidth="1"/>
    <col min="7946" max="7948" width="16.42578125" style="26" customWidth="1"/>
    <col min="7949" max="8192" width="9.140625" style="26"/>
    <col min="8193" max="8193" width="22.140625" style="26" customWidth="1"/>
    <col min="8194" max="8194" width="11.140625" style="26" customWidth="1"/>
    <col min="8195" max="8195" width="12.140625" style="26" customWidth="1"/>
    <col min="8196" max="8196" width="11.7109375" style="26" customWidth="1"/>
    <col min="8197" max="8197" width="16" style="26" customWidth="1"/>
    <col min="8198" max="8199" width="16.42578125" style="26" customWidth="1"/>
    <col min="8200" max="8200" width="17.28515625" style="26" customWidth="1"/>
    <col min="8201" max="8201" width="17.7109375" style="26" customWidth="1"/>
    <col min="8202" max="8204" width="16.42578125" style="26" customWidth="1"/>
    <col min="8205" max="8448" width="9.140625" style="26"/>
    <col min="8449" max="8449" width="22.140625" style="26" customWidth="1"/>
    <col min="8450" max="8450" width="11.140625" style="26" customWidth="1"/>
    <col min="8451" max="8451" width="12.140625" style="26" customWidth="1"/>
    <col min="8452" max="8452" width="11.7109375" style="26" customWidth="1"/>
    <col min="8453" max="8453" width="16" style="26" customWidth="1"/>
    <col min="8454" max="8455" width="16.42578125" style="26" customWidth="1"/>
    <col min="8456" max="8456" width="17.28515625" style="26" customWidth="1"/>
    <col min="8457" max="8457" width="17.7109375" style="26" customWidth="1"/>
    <col min="8458" max="8460" width="16.42578125" style="26" customWidth="1"/>
    <col min="8461" max="8704" width="9.140625" style="26"/>
    <col min="8705" max="8705" width="22.140625" style="26" customWidth="1"/>
    <col min="8706" max="8706" width="11.140625" style="26" customWidth="1"/>
    <col min="8707" max="8707" width="12.140625" style="26" customWidth="1"/>
    <col min="8708" max="8708" width="11.7109375" style="26" customWidth="1"/>
    <col min="8709" max="8709" width="16" style="26" customWidth="1"/>
    <col min="8710" max="8711" width="16.42578125" style="26" customWidth="1"/>
    <col min="8712" max="8712" width="17.28515625" style="26" customWidth="1"/>
    <col min="8713" max="8713" width="17.7109375" style="26" customWidth="1"/>
    <col min="8714" max="8716" width="16.42578125" style="26" customWidth="1"/>
    <col min="8717" max="8960" width="9.140625" style="26"/>
    <col min="8961" max="8961" width="22.140625" style="26" customWidth="1"/>
    <col min="8962" max="8962" width="11.140625" style="26" customWidth="1"/>
    <col min="8963" max="8963" width="12.140625" style="26" customWidth="1"/>
    <col min="8964" max="8964" width="11.7109375" style="26" customWidth="1"/>
    <col min="8965" max="8965" width="16" style="26" customWidth="1"/>
    <col min="8966" max="8967" width="16.42578125" style="26" customWidth="1"/>
    <col min="8968" max="8968" width="17.28515625" style="26" customWidth="1"/>
    <col min="8969" max="8969" width="17.7109375" style="26" customWidth="1"/>
    <col min="8970" max="8972" width="16.42578125" style="26" customWidth="1"/>
    <col min="8973" max="9216" width="9.140625" style="26"/>
    <col min="9217" max="9217" width="22.140625" style="26" customWidth="1"/>
    <col min="9218" max="9218" width="11.140625" style="26" customWidth="1"/>
    <col min="9219" max="9219" width="12.140625" style="26" customWidth="1"/>
    <col min="9220" max="9220" width="11.7109375" style="26" customWidth="1"/>
    <col min="9221" max="9221" width="16" style="26" customWidth="1"/>
    <col min="9222" max="9223" width="16.42578125" style="26" customWidth="1"/>
    <col min="9224" max="9224" width="17.28515625" style="26" customWidth="1"/>
    <col min="9225" max="9225" width="17.7109375" style="26" customWidth="1"/>
    <col min="9226" max="9228" width="16.42578125" style="26" customWidth="1"/>
    <col min="9229" max="9472" width="9.140625" style="26"/>
    <col min="9473" max="9473" width="22.140625" style="26" customWidth="1"/>
    <col min="9474" max="9474" width="11.140625" style="26" customWidth="1"/>
    <col min="9475" max="9475" width="12.140625" style="26" customWidth="1"/>
    <col min="9476" max="9476" width="11.7109375" style="26" customWidth="1"/>
    <col min="9477" max="9477" width="16" style="26" customWidth="1"/>
    <col min="9478" max="9479" width="16.42578125" style="26" customWidth="1"/>
    <col min="9480" max="9480" width="17.28515625" style="26" customWidth="1"/>
    <col min="9481" max="9481" width="17.7109375" style="26" customWidth="1"/>
    <col min="9482" max="9484" width="16.42578125" style="26" customWidth="1"/>
    <col min="9485" max="9728" width="9.140625" style="26"/>
    <col min="9729" max="9729" width="22.140625" style="26" customWidth="1"/>
    <col min="9730" max="9730" width="11.140625" style="26" customWidth="1"/>
    <col min="9731" max="9731" width="12.140625" style="26" customWidth="1"/>
    <col min="9732" max="9732" width="11.7109375" style="26" customWidth="1"/>
    <col min="9733" max="9733" width="16" style="26" customWidth="1"/>
    <col min="9734" max="9735" width="16.42578125" style="26" customWidth="1"/>
    <col min="9736" max="9736" width="17.28515625" style="26" customWidth="1"/>
    <col min="9737" max="9737" width="17.7109375" style="26" customWidth="1"/>
    <col min="9738" max="9740" width="16.42578125" style="26" customWidth="1"/>
    <col min="9741" max="9984" width="9.140625" style="26"/>
    <col min="9985" max="9985" width="22.140625" style="26" customWidth="1"/>
    <col min="9986" max="9986" width="11.140625" style="26" customWidth="1"/>
    <col min="9987" max="9987" width="12.140625" style="26" customWidth="1"/>
    <col min="9988" max="9988" width="11.7109375" style="26" customWidth="1"/>
    <col min="9989" max="9989" width="16" style="26" customWidth="1"/>
    <col min="9990" max="9991" width="16.42578125" style="26" customWidth="1"/>
    <col min="9992" max="9992" width="17.28515625" style="26" customWidth="1"/>
    <col min="9993" max="9993" width="17.7109375" style="26" customWidth="1"/>
    <col min="9994" max="9996" width="16.42578125" style="26" customWidth="1"/>
    <col min="9997" max="10240" width="9.140625" style="26"/>
    <col min="10241" max="10241" width="22.140625" style="26" customWidth="1"/>
    <col min="10242" max="10242" width="11.140625" style="26" customWidth="1"/>
    <col min="10243" max="10243" width="12.140625" style="26" customWidth="1"/>
    <col min="10244" max="10244" width="11.7109375" style="26" customWidth="1"/>
    <col min="10245" max="10245" width="16" style="26" customWidth="1"/>
    <col min="10246" max="10247" width="16.42578125" style="26" customWidth="1"/>
    <col min="10248" max="10248" width="17.28515625" style="26" customWidth="1"/>
    <col min="10249" max="10249" width="17.7109375" style="26" customWidth="1"/>
    <col min="10250" max="10252" width="16.42578125" style="26" customWidth="1"/>
    <col min="10253" max="10496" width="9.140625" style="26"/>
    <col min="10497" max="10497" width="22.140625" style="26" customWidth="1"/>
    <col min="10498" max="10498" width="11.140625" style="26" customWidth="1"/>
    <col min="10499" max="10499" width="12.140625" style="26" customWidth="1"/>
    <col min="10500" max="10500" width="11.7109375" style="26" customWidth="1"/>
    <col min="10501" max="10501" width="16" style="26" customWidth="1"/>
    <col min="10502" max="10503" width="16.42578125" style="26" customWidth="1"/>
    <col min="10504" max="10504" width="17.28515625" style="26" customWidth="1"/>
    <col min="10505" max="10505" width="17.7109375" style="26" customWidth="1"/>
    <col min="10506" max="10508" width="16.42578125" style="26" customWidth="1"/>
    <col min="10509" max="10752" width="9.140625" style="26"/>
    <col min="10753" max="10753" width="22.140625" style="26" customWidth="1"/>
    <col min="10754" max="10754" width="11.140625" style="26" customWidth="1"/>
    <col min="10755" max="10755" width="12.140625" style="26" customWidth="1"/>
    <col min="10756" max="10756" width="11.7109375" style="26" customWidth="1"/>
    <col min="10757" max="10757" width="16" style="26" customWidth="1"/>
    <col min="10758" max="10759" width="16.42578125" style="26" customWidth="1"/>
    <col min="10760" max="10760" width="17.28515625" style="26" customWidth="1"/>
    <col min="10761" max="10761" width="17.7109375" style="26" customWidth="1"/>
    <col min="10762" max="10764" width="16.42578125" style="26" customWidth="1"/>
    <col min="10765" max="11008" width="9.140625" style="26"/>
    <col min="11009" max="11009" width="22.140625" style="26" customWidth="1"/>
    <col min="11010" max="11010" width="11.140625" style="26" customWidth="1"/>
    <col min="11011" max="11011" width="12.140625" style="26" customWidth="1"/>
    <col min="11012" max="11012" width="11.7109375" style="26" customWidth="1"/>
    <col min="11013" max="11013" width="16" style="26" customWidth="1"/>
    <col min="11014" max="11015" width="16.42578125" style="26" customWidth="1"/>
    <col min="11016" max="11016" width="17.28515625" style="26" customWidth="1"/>
    <col min="11017" max="11017" width="17.7109375" style="26" customWidth="1"/>
    <col min="11018" max="11020" width="16.42578125" style="26" customWidth="1"/>
    <col min="11021" max="11264" width="9.140625" style="26"/>
    <col min="11265" max="11265" width="22.140625" style="26" customWidth="1"/>
    <col min="11266" max="11266" width="11.140625" style="26" customWidth="1"/>
    <col min="11267" max="11267" width="12.140625" style="26" customWidth="1"/>
    <col min="11268" max="11268" width="11.7109375" style="26" customWidth="1"/>
    <col min="11269" max="11269" width="16" style="26" customWidth="1"/>
    <col min="11270" max="11271" width="16.42578125" style="26" customWidth="1"/>
    <col min="11272" max="11272" width="17.28515625" style="26" customWidth="1"/>
    <col min="11273" max="11273" width="17.7109375" style="26" customWidth="1"/>
    <col min="11274" max="11276" width="16.42578125" style="26" customWidth="1"/>
    <col min="11277" max="11520" width="9.140625" style="26"/>
    <col min="11521" max="11521" width="22.140625" style="26" customWidth="1"/>
    <col min="11522" max="11522" width="11.140625" style="26" customWidth="1"/>
    <col min="11523" max="11523" width="12.140625" style="26" customWidth="1"/>
    <col min="11524" max="11524" width="11.7109375" style="26" customWidth="1"/>
    <col min="11525" max="11525" width="16" style="26" customWidth="1"/>
    <col min="11526" max="11527" width="16.42578125" style="26" customWidth="1"/>
    <col min="11528" max="11528" width="17.28515625" style="26" customWidth="1"/>
    <col min="11529" max="11529" width="17.7109375" style="26" customWidth="1"/>
    <col min="11530" max="11532" width="16.42578125" style="26" customWidth="1"/>
    <col min="11533" max="11776" width="9.140625" style="26"/>
    <col min="11777" max="11777" width="22.140625" style="26" customWidth="1"/>
    <col min="11778" max="11778" width="11.140625" style="26" customWidth="1"/>
    <col min="11779" max="11779" width="12.140625" style="26" customWidth="1"/>
    <col min="11780" max="11780" width="11.7109375" style="26" customWidth="1"/>
    <col min="11781" max="11781" width="16" style="26" customWidth="1"/>
    <col min="11782" max="11783" width="16.42578125" style="26" customWidth="1"/>
    <col min="11784" max="11784" width="17.28515625" style="26" customWidth="1"/>
    <col min="11785" max="11785" width="17.7109375" style="26" customWidth="1"/>
    <col min="11786" max="11788" width="16.42578125" style="26" customWidth="1"/>
    <col min="11789" max="12032" width="9.140625" style="26"/>
    <col min="12033" max="12033" width="22.140625" style="26" customWidth="1"/>
    <col min="12034" max="12034" width="11.140625" style="26" customWidth="1"/>
    <col min="12035" max="12035" width="12.140625" style="26" customWidth="1"/>
    <col min="12036" max="12036" width="11.7109375" style="26" customWidth="1"/>
    <col min="12037" max="12037" width="16" style="26" customWidth="1"/>
    <col min="12038" max="12039" width="16.42578125" style="26" customWidth="1"/>
    <col min="12040" max="12040" width="17.28515625" style="26" customWidth="1"/>
    <col min="12041" max="12041" width="17.7109375" style="26" customWidth="1"/>
    <col min="12042" max="12044" width="16.42578125" style="26" customWidth="1"/>
    <col min="12045" max="12288" width="9.140625" style="26"/>
    <col min="12289" max="12289" width="22.140625" style="26" customWidth="1"/>
    <col min="12290" max="12290" width="11.140625" style="26" customWidth="1"/>
    <col min="12291" max="12291" width="12.140625" style="26" customWidth="1"/>
    <col min="12292" max="12292" width="11.7109375" style="26" customWidth="1"/>
    <col min="12293" max="12293" width="16" style="26" customWidth="1"/>
    <col min="12294" max="12295" width="16.42578125" style="26" customWidth="1"/>
    <col min="12296" max="12296" width="17.28515625" style="26" customWidth="1"/>
    <col min="12297" max="12297" width="17.7109375" style="26" customWidth="1"/>
    <col min="12298" max="12300" width="16.42578125" style="26" customWidth="1"/>
    <col min="12301" max="12544" width="9.140625" style="26"/>
    <col min="12545" max="12545" width="22.140625" style="26" customWidth="1"/>
    <col min="12546" max="12546" width="11.140625" style="26" customWidth="1"/>
    <col min="12547" max="12547" width="12.140625" style="26" customWidth="1"/>
    <col min="12548" max="12548" width="11.7109375" style="26" customWidth="1"/>
    <col min="12549" max="12549" width="16" style="26" customWidth="1"/>
    <col min="12550" max="12551" width="16.42578125" style="26" customWidth="1"/>
    <col min="12552" max="12552" width="17.28515625" style="26" customWidth="1"/>
    <col min="12553" max="12553" width="17.7109375" style="26" customWidth="1"/>
    <col min="12554" max="12556" width="16.42578125" style="26" customWidth="1"/>
    <col min="12557" max="12800" width="9.140625" style="26"/>
    <col min="12801" max="12801" width="22.140625" style="26" customWidth="1"/>
    <col min="12802" max="12802" width="11.140625" style="26" customWidth="1"/>
    <col min="12803" max="12803" width="12.140625" style="26" customWidth="1"/>
    <col min="12804" max="12804" width="11.7109375" style="26" customWidth="1"/>
    <col min="12805" max="12805" width="16" style="26" customWidth="1"/>
    <col min="12806" max="12807" width="16.42578125" style="26" customWidth="1"/>
    <col min="12808" max="12808" width="17.28515625" style="26" customWidth="1"/>
    <col min="12809" max="12809" width="17.7109375" style="26" customWidth="1"/>
    <col min="12810" max="12812" width="16.42578125" style="26" customWidth="1"/>
    <col min="12813" max="13056" width="9.140625" style="26"/>
    <col min="13057" max="13057" width="22.140625" style="26" customWidth="1"/>
    <col min="13058" max="13058" width="11.140625" style="26" customWidth="1"/>
    <col min="13059" max="13059" width="12.140625" style="26" customWidth="1"/>
    <col min="13060" max="13060" width="11.7109375" style="26" customWidth="1"/>
    <col min="13061" max="13061" width="16" style="26" customWidth="1"/>
    <col min="13062" max="13063" width="16.42578125" style="26" customWidth="1"/>
    <col min="13064" max="13064" width="17.28515625" style="26" customWidth="1"/>
    <col min="13065" max="13065" width="17.7109375" style="26" customWidth="1"/>
    <col min="13066" max="13068" width="16.42578125" style="26" customWidth="1"/>
    <col min="13069" max="13312" width="9.140625" style="26"/>
    <col min="13313" max="13313" width="22.140625" style="26" customWidth="1"/>
    <col min="13314" max="13314" width="11.140625" style="26" customWidth="1"/>
    <col min="13315" max="13315" width="12.140625" style="26" customWidth="1"/>
    <col min="13316" max="13316" width="11.7109375" style="26" customWidth="1"/>
    <col min="13317" max="13317" width="16" style="26" customWidth="1"/>
    <col min="13318" max="13319" width="16.42578125" style="26" customWidth="1"/>
    <col min="13320" max="13320" width="17.28515625" style="26" customWidth="1"/>
    <col min="13321" max="13321" width="17.7109375" style="26" customWidth="1"/>
    <col min="13322" max="13324" width="16.42578125" style="26" customWidth="1"/>
    <col min="13325" max="13568" width="9.140625" style="26"/>
    <col min="13569" max="13569" width="22.140625" style="26" customWidth="1"/>
    <col min="13570" max="13570" width="11.140625" style="26" customWidth="1"/>
    <col min="13571" max="13571" width="12.140625" style="26" customWidth="1"/>
    <col min="13572" max="13572" width="11.7109375" style="26" customWidth="1"/>
    <col min="13573" max="13573" width="16" style="26" customWidth="1"/>
    <col min="13574" max="13575" width="16.42578125" style="26" customWidth="1"/>
    <col min="13576" max="13576" width="17.28515625" style="26" customWidth="1"/>
    <col min="13577" max="13577" width="17.7109375" style="26" customWidth="1"/>
    <col min="13578" max="13580" width="16.42578125" style="26" customWidth="1"/>
    <col min="13581" max="13824" width="9.140625" style="26"/>
    <col min="13825" max="13825" width="22.140625" style="26" customWidth="1"/>
    <col min="13826" max="13826" width="11.140625" style="26" customWidth="1"/>
    <col min="13827" max="13827" width="12.140625" style="26" customWidth="1"/>
    <col min="13828" max="13828" width="11.7109375" style="26" customWidth="1"/>
    <col min="13829" max="13829" width="16" style="26" customWidth="1"/>
    <col min="13830" max="13831" width="16.42578125" style="26" customWidth="1"/>
    <col min="13832" max="13832" width="17.28515625" style="26" customWidth="1"/>
    <col min="13833" max="13833" width="17.7109375" style="26" customWidth="1"/>
    <col min="13834" max="13836" width="16.42578125" style="26" customWidth="1"/>
    <col min="13837" max="14080" width="9.140625" style="26"/>
    <col min="14081" max="14081" width="22.140625" style="26" customWidth="1"/>
    <col min="14082" max="14082" width="11.140625" style="26" customWidth="1"/>
    <col min="14083" max="14083" width="12.140625" style="26" customWidth="1"/>
    <col min="14084" max="14084" width="11.7109375" style="26" customWidth="1"/>
    <col min="14085" max="14085" width="16" style="26" customWidth="1"/>
    <col min="14086" max="14087" width="16.42578125" style="26" customWidth="1"/>
    <col min="14088" max="14088" width="17.28515625" style="26" customWidth="1"/>
    <col min="14089" max="14089" width="17.7109375" style="26" customWidth="1"/>
    <col min="14090" max="14092" width="16.42578125" style="26" customWidth="1"/>
    <col min="14093" max="14336" width="9.140625" style="26"/>
    <col min="14337" max="14337" width="22.140625" style="26" customWidth="1"/>
    <col min="14338" max="14338" width="11.140625" style="26" customWidth="1"/>
    <col min="14339" max="14339" width="12.140625" style="26" customWidth="1"/>
    <col min="14340" max="14340" width="11.7109375" style="26" customWidth="1"/>
    <col min="14341" max="14341" width="16" style="26" customWidth="1"/>
    <col min="14342" max="14343" width="16.42578125" style="26" customWidth="1"/>
    <col min="14344" max="14344" width="17.28515625" style="26" customWidth="1"/>
    <col min="14345" max="14345" width="17.7109375" style="26" customWidth="1"/>
    <col min="14346" max="14348" width="16.42578125" style="26" customWidth="1"/>
    <col min="14349" max="14592" width="9.140625" style="26"/>
    <col min="14593" max="14593" width="22.140625" style="26" customWidth="1"/>
    <col min="14594" max="14594" width="11.140625" style="26" customWidth="1"/>
    <col min="14595" max="14595" width="12.140625" style="26" customWidth="1"/>
    <col min="14596" max="14596" width="11.7109375" style="26" customWidth="1"/>
    <col min="14597" max="14597" width="16" style="26" customWidth="1"/>
    <col min="14598" max="14599" width="16.42578125" style="26" customWidth="1"/>
    <col min="14600" max="14600" width="17.28515625" style="26" customWidth="1"/>
    <col min="14601" max="14601" width="17.7109375" style="26" customWidth="1"/>
    <col min="14602" max="14604" width="16.42578125" style="26" customWidth="1"/>
    <col min="14605" max="14848" width="9.140625" style="26"/>
    <col min="14849" max="14849" width="22.140625" style="26" customWidth="1"/>
    <col min="14850" max="14850" width="11.140625" style="26" customWidth="1"/>
    <col min="14851" max="14851" width="12.140625" style="26" customWidth="1"/>
    <col min="14852" max="14852" width="11.7109375" style="26" customWidth="1"/>
    <col min="14853" max="14853" width="16" style="26" customWidth="1"/>
    <col min="14854" max="14855" width="16.42578125" style="26" customWidth="1"/>
    <col min="14856" max="14856" width="17.28515625" style="26" customWidth="1"/>
    <col min="14857" max="14857" width="17.7109375" style="26" customWidth="1"/>
    <col min="14858" max="14860" width="16.42578125" style="26" customWidth="1"/>
    <col min="14861" max="15104" width="9.140625" style="26"/>
    <col min="15105" max="15105" width="22.140625" style="26" customWidth="1"/>
    <col min="15106" max="15106" width="11.140625" style="26" customWidth="1"/>
    <col min="15107" max="15107" width="12.140625" style="26" customWidth="1"/>
    <col min="15108" max="15108" width="11.7109375" style="26" customWidth="1"/>
    <col min="15109" max="15109" width="16" style="26" customWidth="1"/>
    <col min="15110" max="15111" width="16.42578125" style="26" customWidth="1"/>
    <col min="15112" max="15112" width="17.28515625" style="26" customWidth="1"/>
    <col min="15113" max="15113" width="17.7109375" style="26" customWidth="1"/>
    <col min="15114" max="15116" width="16.42578125" style="26" customWidth="1"/>
    <col min="15117" max="15360" width="9.140625" style="26"/>
    <col min="15361" max="15361" width="22.140625" style="26" customWidth="1"/>
    <col min="15362" max="15362" width="11.140625" style="26" customWidth="1"/>
    <col min="15363" max="15363" width="12.140625" style="26" customWidth="1"/>
    <col min="15364" max="15364" width="11.7109375" style="26" customWidth="1"/>
    <col min="15365" max="15365" width="16" style="26" customWidth="1"/>
    <col min="15366" max="15367" width="16.42578125" style="26" customWidth="1"/>
    <col min="15368" max="15368" width="17.28515625" style="26" customWidth="1"/>
    <col min="15369" max="15369" width="17.7109375" style="26" customWidth="1"/>
    <col min="15370" max="15372" width="16.42578125" style="26" customWidth="1"/>
    <col min="15373" max="15616" width="9.140625" style="26"/>
    <col min="15617" max="15617" width="22.140625" style="26" customWidth="1"/>
    <col min="15618" max="15618" width="11.140625" style="26" customWidth="1"/>
    <col min="15619" max="15619" width="12.140625" style="26" customWidth="1"/>
    <col min="15620" max="15620" width="11.7109375" style="26" customWidth="1"/>
    <col min="15621" max="15621" width="16" style="26" customWidth="1"/>
    <col min="15622" max="15623" width="16.42578125" style="26" customWidth="1"/>
    <col min="15624" max="15624" width="17.28515625" style="26" customWidth="1"/>
    <col min="15625" max="15625" width="17.7109375" style="26" customWidth="1"/>
    <col min="15626" max="15628" width="16.42578125" style="26" customWidth="1"/>
    <col min="15629" max="15872" width="9.140625" style="26"/>
    <col min="15873" max="15873" width="22.140625" style="26" customWidth="1"/>
    <col min="15874" max="15874" width="11.140625" style="26" customWidth="1"/>
    <col min="15875" max="15875" width="12.140625" style="26" customWidth="1"/>
    <col min="15876" max="15876" width="11.7109375" style="26" customWidth="1"/>
    <col min="15877" max="15877" width="16" style="26" customWidth="1"/>
    <col min="15878" max="15879" width="16.42578125" style="26" customWidth="1"/>
    <col min="15880" max="15880" width="17.28515625" style="26" customWidth="1"/>
    <col min="15881" max="15881" width="17.7109375" style="26" customWidth="1"/>
    <col min="15882" max="15884" width="16.42578125" style="26" customWidth="1"/>
    <col min="15885" max="16128" width="9.140625" style="26"/>
    <col min="16129" max="16129" width="22.140625" style="26" customWidth="1"/>
    <col min="16130" max="16130" width="11.140625" style="26" customWidth="1"/>
    <col min="16131" max="16131" width="12.140625" style="26" customWidth="1"/>
    <col min="16132" max="16132" width="11.7109375" style="26" customWidth="1"/>
    <col min="16133" max="16133" width="16" style="26" customWidth="1"/>
    <col min="16134" max="16135" width="16.42578125" style="26" customWidth="1"/>
    <col min="16136" max="16136" width="17.28515625" style="26" customWidth="1"/>
    <col min="16137" max="16137" width="17.7109375" style="26" customWidth="1"/>
    <col min="16138" max="16140" width="16.42578125" style="26" customWidth="1"/>
    <col min="16141" max="16384" width="9.140625" style="26"/>
  </cols>
  <sheetData>
    <row r="1" spans="1:12" ht="18.600000000000001" customHeight="1" x14ac:dyDescent="0.2">
      <c r="A1" s="26" t="s">
        <v>75</v>
      </c>
      <c r="B1" s="17" t="s">
        <v>0</v>
      </c>
      <c r="C1" s="18" t="s">
        <v>1</v>
      </c>
      <c r="D1" s="21" t="s">
        <v>2</v>
      </c>
      <c r="E1" s="210" t="s">
        <v>3</v>
      </c>
      <c r="F1" s="211"/>
      <c r="G1" s="211"/>
      <c r="H1" s="211"/>
      <c r="I1" s="211"/>
      <c r="J1" s="211"/>
      <c r="K1" s="212"/>
      <c r="L1" s="12" t="s">
        <v>4</v>
      </c>
    </row>
    <row r="2" spans="1:12" ht="18.600000000000001" customHeight="1" x14ac:dyDescent="0.2">
      <c r="B2" s="109"/>
      <c r="C2" s="110"/>
      <c r="D2" s="22"/>
      <c r="E2" s="57" t="s">
        <v>104</v>
      </c>
      <c r="F2" s="11" t="s">
        <v>105</v>
      </c>
      <c r="G2" s="11" t="s">
        <v>87</v>
      </c>
      <c r="H2" s="11" t="s">
        <v>106</v>
      </c>
      <c r="I2" s="11" t="s">
        <v>107</v>
      </c>
      <c r="J2" s="11" t="s">
        <v>108</v>
      </c>
      <c r="K2" s="61"/>
      <c r="L2" s="111"/>
    </row>
    <row r="4" spans="1:12" ht="18.600000000000001" customHeight="1" x14ac:dyDescent="0.2">
      <c r="A4" s="26" t="s">
        <v>5</v>
      </c>
      <c r="B4" s="26">
        <v>250</v>
      </c>
      <c r="C4" s="26">
        <v>300</v>
      </c>
      <c r="D4" s="26">
        <f>+C4+B4</f>
        <v>550</v>
      </c>
      <c r="I4" s="26">
        <v>125</v>
      </c>
      <c r="J4" s="26">
        <v>-25</v>
      </c>
      <c r="L4" s="26">
        <f t="shared" ref="L4:L8" si="0">SUM(D4:K4)</f>
        <v>650</v>
      </c>
    </row>
    <row r="5" spans="1:12" ht="18.600000000000001" customHeight="1" x14ac:dyDescent="0.2">
      <c r="A5" s="26" t="s">
        <v>6</v>
      </c>
      <c r="B5" s="26">
        <v>300</v>
      </c>
      <c r="C5" s="26">
        <v>200</v>
      </c>
      <c r="D5" s="26">
        <f>+C5+B5</f>
        <v>500</v>
      </c>
      <c r="L5" s="26">
        <f t="shared" si="0"/>
        <v>500</v>
      </c>
    </row>
    <row r="6" spans="1:12" ht="18.600000000000001" customHeight="1" x14ac:dyDescent="0.2">
      <c r="A6" s="26" t="s">
        <v>42</v>
      </c>
      <c r="B6" s="26">
        <v>1200</v>
      </c>
      <c r="C6" s="26">
        <v>900</v>
      </c>
      <c r="D6" s="26">
        <f>+C6+B6</f>
        <v>2100</v>
      </c>
      <c r="F6" s="26">
        <v>4000</v>
      </c>
      <c r="H6" s="26">
        <v>-400</v>
      </c>
      <c r="I6" s="26">
        <v>-500</v>
      </c>
      <c r="J6" s="26">
        <v>100</v>
      </c>
      <c r="L6" s="26">
        <f t="shared" si="0"/>
        <v>5300</v>
      </c>
    </row>
    <row r="7" spans="1:12" ht="18.600000000000001" customHeight="1" x14ac:dyDescent="0.2">
      <c r="A7" s="112" t="s">
        <v>72</v>
      </c>
      <c r="F7" s="26">
        <v>640</v>
      </c>
      <c r="H7" s="26">
        <f>-F7/20</f>
        <v>-32</v>
      </c>
      <c r="L7" s="26">
        <f t="shared" si="0"/>
        <v>608</v>
      </c>
    </row>
    <row r="8" spans="1:12" ht="18.600000000000001" customHeight="1" x14ac:dyDescent="0.2">
      <c r="A8" s="116" t="s">
        <v>9</v>
      </c>
      <c r="B8" s="117">
        <v>4000</v>
      </c>
      <c r="D8" s="26">
        <f>+C8+B8</f>
        <v>4000</v>
      </c>
      <c r="E8" s="26">
        <v>-120</v>
      </c>
      <c r="F8" s="26">
        <f>-B8-E8</f>
        <v>-3880</v>
      </c>
      <c r="L8" s="26">
        <f t="shared" si="0"/>
        <v>0</v>
      </c>
    </row>
    <row r="9" spans="1:12" ht="18.600000000000001" customHeight="1" thickBot="1" x14ac:dyDescent="0.25">
      <c r="A9" s="26" t="s">
        <v>10</v>
      </c>
      <c r="B9" s="113">
        <f>SUM(B4:B8)</f>
        <v>5750</v>
      </c>
      <c r="C9" s="113">
        <f>SUM(C4:C8)</f>
        <v>1400</v>
      </c>
      <c r="D9" s="113">
        <f>+C9+B9</f>
        <v>7150</v>
      </c>
      <c r="E9" s="113">
        <f>SUM(E4:E8)</f>
        <v>-120</v>
      </c>
      <c r="F9" s="113">
        <f>SUM(F4:F8)</f>
        <v>760</v>
      </c>
      <c r="G9" s="113"/>
      <c r="H9" s="113">
        <f>SUM(H4:H8)</f>
        <v>-432</v>
      </c>
      <c r="I9" s="113">
        <f>SUM(I4:I7)</f>
        <v>-375</v>
      </c>
      <c r="J9" s="113">
        <f>SUM(J4:J7)</f>
        <v>75</v>
      </c>
      <c r="K9" s="113"/>
      <c r="L9" s="113">
        <f>SUM(L4:L8)</f>
        <v>7058</v>
      </c>
    </row>
    <row r="10" spans="1:12" ht="18.600000000000001" customHeight="1" thickTop="1" x14ac:dyDescent="0.2"/>
    <row r="11" spans="1:12" ht="18.600000000000001" customHeight="1" x14ac:dyDescent="0.2">
      <c r="A11" s="26" t="s">
        <v>11</v>
      </c>
      <c r="B11" s="26">
        <f>+B18-SUM(B12:B17)</f>
        <v>2150</v>
      </c>
      <c r="C11" s="26">
        <f>+C18-SUM(C12:C17)</f>
        <v>450</v>
      </c>
      <c r="D11" s="26">
        <f>+C11+B11</f>
        <v>2600</v>
      </c>
      <c r="L11" s="26">
        <f t="shared" ref="L11:L17" si="1">SUM(D11:K11)</f>
        <v>2600</v>
      </c>
    </row>
    <row r="12" spans="1:12" ht="18.600000000000001" customHeight="1" x14ac:dyDescent="0.2">
      <c r="A12" s="26" t="s">
        <v>12</v>
      </c>
      <c r="B12" s="26">
        <v>200</v>
      </c>
      <c r="C12" s="26">
        <v>50</v>
      </c>
      <c r="D12" s="26">
        <f>+C12+B12</f>
        <v>250</v>
      </c>
      <c r="F12" s="26">
        <v>1000</v>
      </c>
      <c r="H12" s="26">
        <v>-100</v>
      </c>
      <c r="L12" s="26">
        <f t="shared" si="1"/>
        <v>1150</v>
      </c>
    </row>
    <row r="13" spans="1:12" s="112" customFormat="1" ht="18.600000000000001" customHeight="1" x14ac:dyDescent="0.2">
      <c r="A13" s="114" t="s">
        <v>13</v>
      </c>
      <c r="F13" s="26"/>
      <c r="G13" s="26">
        <f>-G14-G15</f>
        <v>60</v>
      </c>
      <c r="H13" s="26"/>
      <c r="L13" s="163">
        <f t="shared" si="1"/>
        <v>60</v>
      </c>
    </row>
    <row r="14" spans="1:12" ht="18.600000000000001" customHeight="1" x14ac:dyDescent="0.2">
      <c r="A14" s="26" t="s">
        <v>15</v>
      </c>
      <c r="B14" s="163">
        <v>1000</v>
      </c>
      <c r="C14" s="117">
        <v>200</v>
      </c>
      <c r="D14" s="26">
        <f>+C14+B14</f>
        <v>1200</v>
      </c>
      <c r="F14" s="26">
        <f>-C14*0.8</f>
        <v>-160</v>
      </c>
      <c r="G14" s="26">
        <f>-C14*0.2</f>
        <v>-40</v>
      </c>
      <c r="L14" s="163">
        <f t="shared" si="1"/>
        <v>1000</v>
      </c>
    </row>
    <row r="15" spans="1:12" ht="18.600000000000001" customHeight="1" x14ac:dyDescent="0.2">
      <c r="A15" s="26" t="s">
        <v>16</v>
      </c>
      <c r="B15" s="163">
        <v>2000</v>
      </c>
      <c r="C15" s="117">
        <v>100</v>
      </c>
      <c r="D15" s="26">
        <f>+C15+B15</f>
        <v>2100</v>
      </c>
      <c r="F15" s="26">
        <f>-C15*0.8</f>
        <v>-80</v>
      </c>
      <c r="G15" s="26">
        <f>-C15*0.2</f>
        <v>-20</v>
      </c>
      <c r="L15" s="163">
        <f t="shared" si="1"/>
        <v>2000</v>
      </c>
    </row>
    <row r="16" spans="1:12" ht="18.600000000000001" hidden="1" customHeight="1" x14ac:dyDescent="0.2">
      <c r="A16" s="112" t="s">
        <v>74</v>
      </c>
      <c r="L16" s="26">
        <f t="shared" si="1"/>
        <v>0</v>
      </c>
    </row>
    <row r="17" spans="1:12" ht="18.600000000000001" customHeight="1" x14ac:dyDescent="0.2">
      <c r="A17" s="26" t="s">
        <v>17</v>
      </c>
      <c r="B17" s="26">
        <v>400</v>
      </c>
      <c r="C17" s="26">
        <v>600</v>
      </c>
      <c r="D17" s="26">
        <f>+C17+B17</f>
        <v>1000</v>
      </c>
      <c r="E17" s="26">
        <v>-120</v>
      </c>
      <c r="H17" s="26">
        <f>+H26</f>
        <v>-332</v>
      </c>
      <c r="I17" s="26">
        <v>-375</v>
      </c>
      <c r="J17" s="26">
        <v>75</v>
      </c>
      <c r="L17" s="26">
        <f t="shared" si="1"/>
        <v>248</v>
      </c>
    </row>
    <row r="18" spans="1:12" ht="18.600000000000001" customHeight="1" thickBot="1" x14ac:dyDescent="0.25">
      <c r="A18" s="26" t="s">
        <v>18</v>
      </c>
      <c r="B18" s="113">
        <f>+B9</f>
        <v>5750</v>
      </c>
      <c r="C18" s="113">
        <f>+C9</f>
        <v>1400</v>
      </c>
      <c r="D18" s="113">
        <f>+C18+B18</f>
        <v>7150</v>
      </c>
      <c r="E18" s="113">
        <f>SUM(E11:E17)</f>
        <v>-120</v>
      </c>
      <c r="F18" s="113">
        <f>SUM(F11:F17)</f>
        <v>760</v>
      </c>
      <c r="G18" s="113">
        <v>0</v>
      </c>
      <c r="H18" s="113">
        <f>SUM(H11:H17)</f>
        <v>-432</v>
      </c>
      <c r="I18" s="113">
        <f>+I17</f>
        <v>-375</v>
      </c>
      <c r="J18" s="113">
        <f>+J17</f>
        <v>75</v>
      </c>
      <c r="K18" s="113"/>
      <c r="L18" s="113">
        <f>SUM(L11:L17)</f>
        <v>7058</v>
      </c>
    </row>
    <row r="19" spans="1:12" ht="18.600000000000001" customHeight="1" thickTop="1" x14ac:dyDescent="0.2"/>
    <row r="20" spans="1:12" ht="18.600000000000001" customHeight="1" x14ac:dyDescent="0.2">
      <c r="A20" s="26" t="s">
        <v>19</v>
      </c>
      <c r="B20" s="26">
        <v>15000</v>
      </c>
      <c r="C20" s="26">
        <v>11000</v>
      </c>
      <c r="D20" s="26">
        <f t="shared" ref="D20:D25" si="2">+C20+B20</f>
        <v>26000</v>
      </c>
      <c r="K20" s="26">
        <v>-2000</v>
      </c>
      <c r="L20" s="26">
        <f>SUM(D20:K20)</f>
        <v>24000</v>
      </c>
    </row>
    <row r="21" spans="1:12" ht="18.600000000000001" customHeight="1" x14ac:dyDescent="0.2">
      <c r="A21" s="26" t="s">
        <v>21</v>
      </c>
      <c r="B21" s="26">
        <f>+B5</f>
        <v>300</v>
      </c>
      <c r="C21" s="26">
        <f>+C5</f>
        <v>200</v>
      </c>
      <c r="D21" s="26">
        <f t="shared" si="2"/>
        <v>500</v>
      </c>
      <c r="L21" s="26">
        <f t="shared" ref="L21:L25" si="3">SUM(D21:K21)</f>
        <v>500</v>
      </c>
    </row>
    <row r="22" spans="1:12" ht="18.600000000000001" customHeight="1" x14ac:dyDescent="0.2">
      <c r="A22" s="116" t="s">
        <v>20</v>
      </c>
      <c r="B22" s="117">
        <f>150*0.8</f>
        <v>120</v>
      </c>
      <c r="D22" s="26">
        <f t="shared" si="2"/>
        <v>120</v>
      </c>
      <c r="E22" s="26">
        <v>-120</v>
      </c>
      <c r="L22" s="26">
        <f t="shared" si="3"/>
        <v>0</v>
      </c>
    </row>
    <row r="23" spans="1:12" ht="18.600000000000001" customHeight="1" x14ac:dyDescent="0.2">
      <c r="A23" s="25" t="s">
        <v>29</v>
      </c>
      <c r="B23" s="26">
        <f>-B20-B21-B22-B25+B26-B24</f>
        <v>-14886.666666666666</v>
      </c>
      <c r="C23" s="26">
        <f>-C20-C21-C22-C25+C26-C24</f>
        <v>-10411</v>
      </c>
      <c r="D23" s="26">
        <f t="shared" si="2"/>
        <v>-25297.666666666664</v>
      </c>
      <c r="H23" s="26">
        <f>-400-32</f>
        <v>-432</v>
      </c>
      <c r="J23" s="26">
        <v>100</v>
      </c>
      <c r="K23" s="26">
        <v>2000</v>
      </c>
      <c r="L23" s="26">
        <f t="shared" si="3"/>
        <v>-23629.666666666664</v>
      </c>
    </row>
    <row r="24" spans="1:12" ht="18.600000000000001" customHeight="1" x14ac:dyDescent="0.2">
      <c r="A24" s="115" t="s">
        <v>26</v>
      </c>
      <c r="B24" s="26">
        <v>0</v>
      </c>
      <c r="C24" s="117">
        <v>11</v>
      </c>
      <c r="D24" s="26">
        <f t="shared" si="2"/>
        <v>11</v>
      </c>
      <c r="I24" s="26">
        <v>-500</v>
      </c>
      <c r="L24" s="26">
        <f t="shared" si="3"/>
        <v>-489</v>
      </c>
    </row>
    <row r="25" spans="1:12" ht="18.600000000000001" customHeight="1" x14ac:dyDescent="0.2">
      <c r="A25" s="26" t="s">
        <v>73</v>
      </c>
      <c r="B25" s="26">
        <f>-B26/75%*25%</f>
        <v>-133.33333333333334</v>
      </c>
      <c r="C25" s="26">
        <f>-C26/75%*25%</f>
        <v>-200</v>
      </c>
      <c r="D25" s="26">
        <f t="shared" si="2"/>
        <v>-333.33333333333337</v>
      </c>
      <c r="H25" s="26">
        <v>100</v>
      </c>
      <c r="I25" s="26">
        <f>-I24*0.25</f>
        <v>125</v>
      </c>
      <c r="J25" s="26">
        <v>-25</v>
      </c>
      <c r="L25" s="26">
        <f t="shared" si="3"/>
        <v>-133.33333333333337</v>
      </c>
    </row>
    <row r="26" spans="1:12" ht="18.600000000000001" customHeight="1" thickBot="1" x14ac:dyDescent="0.25">
      <c r="A26" s="26" t="s">
        <v>24</v>
      </c>
      <c r="B26" s="161">
        <f>+B17</f>
        <v>400</v>
      </c>
      <c r="C26" s="162">
        <f>+C17</f>
        <v>600</v>
      </c>
      <c r="D26" s="113">
        <f>+C26+B26</f>
        <v>1000</v>
      </c>
      <c r="E26" s="162">
        <f>SUM(E20:E25)</f>
        <v>-120</v>
      </c>
      <c r="F26" s="162"/>
      <c r="G26" s="162"/>
      <c r="H26" s="162">
        <f>SUM(H20:H25)</f>
        <v>-332</v>
      </c>
      <c r="I26" s="162">
        <f>SUM(I24:I25)</f>
        <v>-375</v>
      </c>
      <c r="J26" s="162">
        <f>SUM(J22:J25)</f>
        <v>75</v>
      </c>
      <c r="K26" s="162">
        <f>SUM(K19:K25)</f>
        <v>0</v>
      </c>
      <c r="L26" s="161">
        <f>SUM(L20:L25)</f>
        <v>248.00000000000239</v>
      </c>
    </row>
    <row r="27" spans="1:12" s="112" customFormat="1" ht="18.600000000000001" customHeight="1" thickTop="1" x14ac:dyDescent="0.2">
      <c r="A27" s="112" t="s">
        <v>109</v>
      </c>
      <c r="C27" s="112">
        <f>+C26*0.2</f>
        <v>120</v>
      </c>
      <c r="I27" s="112">
        <f>+I26*0.2</f>
        <v>-75</v>
      </c>
      <c r="J27" s="112">
        <f>+J26*0.2</f>
        <v>15</v>
      </c>
      <c r="L27" s="112">
        <f>SUM(C27:K27)</f>
        <v>60</v>
      </c>
    </row>
    <row r="29" spans="1:12" ht="18.600000000000001" customHeight="1" x14ac:dyDescent="0.2">
      <c r="A29" s="26" t="s">
        <v>164</v>
      </c>
    </row>
    <row r="31" spans="1:12" ht="18.600000000000001" customHeight="1" x14ac:dyDescent="0.2">
      <c r="A31" s="26" t="s">
        <v>165</v>
      </c>
      <c r="B31" s="26">
        <f>+B26</f>
        <v>400</v>
      </c>
      <c r="D31" s="26">
        <f>+B31</f>
        <v>400</v>
      </c>
    </row>
    <row r="32" spans="1:12" ht="18.600000000000001" customHeight="1" x14ac:dyDescent="0.2">
      <c r="A32" s="26" t="s">
        <v>166</v>
      </c>
      <c r="B32" s="26">
        <f>+C26</f>
        <v>600</v>
      </c>
      <c r="C32" s="26">
        <v>120</v>
      </c>
      <c r="D32" s="26">
        <f>+B32-C32</f>
        <v>480</v>
      </c>
    </row>
    <row r="33" spans="1:4" ht="18.600000000000001" customHeight="1" x14ac:dyDescent="0.2">
      <c r="A33" s="26" t="s">
        <v>167</v>
      </c>
      <c r="B33" s="26">
        <f>+E26</f>
        <v>-120</v>
      </c>
      <c r="D33" s="26">
        <f t="shared" ref="D33:D36" si="4">+B33-C33</f>
        <v>-120</v>
      </c>
    </row>
    <row r="34" spans="1:4" ht="18.600000000000001" customHeight="1" x14ac:dyDescent="0.2">
      <c r="A34" s="26" t="s">
        <v>168</v>
      </c>
      <c r="B34" s="26">
        <f>+H26</f>
        <v>-332</v>
      </c>
      <c r="D34" s="26">
        <f t="shared" si="4"/>
        <v>-332</v>
      </c>
    </row>
    <row r="35" spans="1:4" ht="18.600000000000001" customHeight="1" x14ac:dyDescent="0.2">
      <c r="A35" s="26" t="s">
        <v>169</v>
      </c>
      <c r="B35" s="26">
        <f>+I26</f>
        <v>-375</v>
      </c>
      <c r="C35" s="26">
        <v>-75</v>
      </c>
      <c r="D35" s="26">
        <f t="shared" si="4"/>
        <v>-300</v>
      </c>
    </row>
    <row r="36" spans="1:4" ht="18.600000000000001" customHeight="1" x14ac:dyDescent="0.2">
      <c r="A36" s="26" t="s">
        <v>170</v>
      </c>
      <c r="B36" s="26">
        <f>+J26</f>
        <v>75</v>
      </c>
      <c r="C36" s="26">
        <v>15</v>
      </c>
      <c r="D36" s="26">
        <f t="shared" si="4"/>
        <v>60</v>
      </c>
    </row>
    <row r="37" spans="1:4" ht="18.600000000000001" customHeight="1" thickBot="1" x14ac:dyDescent="0.25">
      <c r="A37" s="26" t="s">
        <v>171</v>
      </c>
      <c r="B37" s="113">
        <f>SUM(B31:B36)</f>
        <v>248</v>
      </c>
      <c r="C37" s="113">
        <f>SUM(C31:C36)</f>
        <v>60</v>
      </c>
      <c r="D37" s="113">
        <f>SUM(D31:D36)</f>
        <v>188</v>
      </c>
    </row>
    <row r="38" spans="1:4" ht="18.600000000000001" customHeight="1" thickTop="1" x14ac:dyDescent="0.2"/>
    <row r="39" spans="1:4" ht="18.600000000000001" customHeight="1" x14ac:dyDescent="0.2">
      <c r="A39" s="26" t="s">
        <v>172</v>
      </c>
    </row>
    <row r="41" spans="1:4" ht="18.600000000000001" customHeight="1" x14ac:dyDescent="0.2">
      <c r="A41" s="26" t="s">
        <v>173</v>
      </c>
      <c r="B41" s="26">
        <f>+B15+B14</f>
        <v>3000</v>
      </c>
    </row>
    <row r="42" spans="1:4" ht="18.600000000000001" customHeight="1" x14ac:dyDescent="0.2">
      <c r="A42" s="164" t="s">
        <v>174</v>
      </c>
      <c r="B42" s="26">
        <v>60</v>
      </c>
    </row>
    <row r="43" spans="1:4" ht="18.600000000000001" customHeight="1" x14ac:dyDescent="0.2">
      <c r="A43" s="26" t="s">
        <v>175</v>
      </c>
      <c r="B43" s="26">
        <v>3060</v>
      </c>
    </row>
    <row r="61" spans="1:3" ht="18.600000000000001" customHeight="1" x14ac:dyDescent="0.2">
      <c r="A61" s="26" t="s">
        <v>92</v>
      </c>
    </row>
    <row r="63" spans="1:3" ht="18.600000000000001" customHeight="1" x14ac:dyDescent="0.2">
      <c r="B63" s="118">
        <v>1</v>
      </c>
      <c r="C63" s="118">
        <v>0.8</v>
      </c>
    </row>
    <row r="64" spans="1:3" ht="18.600000000000001" customHeight="1" x14ac:dyDescent="0.2">
      <c r="A64" s="26" t="s">
        <v>93</v>
      </c>
      <c r="C64" s="26">
        <v>4000</v>
      </c>
    </row>
    <row r="65" spans="1:8" ht="18.600000000000001" customHeight="1" x14ac:dyDescent="0.2">
      <c r="A65" s="26" t="s">
        <v>94</v>
      </c>
      <c r="B65" s="26">
        <v>450</v>
      </c>
      <c r="C65" s="26">
        <f>+B65*C63</f>
        <v>360</v>
      </c>
    </row>
    <row r="66" spans="1:8" ht="18.600000000000001" customHeight="1" x14ac:dyDescent="0.2">
      <c r="A66" s="26" t="s">
        <v>95</v>
      </c>
      <c r="C66" s="26">
        <f>+C64-C65</f>
        <v>3640</v>
      </c>
    </row>
    <row r="67" spans="1:8" ht="18.600000000000001" customHeight="1" x14ac:dyDescent="0.2">
      <c r="A67" s="117" t="s">
        <v>97</v>
      </c>
      <c r="B67" s="117"/>
      <c r="C67" s="117">
        <v>3000</v>
      </c>
      <c r="E67" s="26">
        <f>+C67/(1-0.25)</f>
        <v>4000</v>
      </c>
      <c r="F67" s="26">
        <f>+E67/0.8</f>
        <v>5000</v>
      </c>
    </row>
    <row r="68" spans="1:8" ht="18.600000000000001" customHeight="1" x14ac:dyDescent="0.2">
      <c r="A68" s="26" t="s">
        <v>96</v>
      </c>
      <c r="C68" s="26">
        <f>+C66-C67</f>
        <v>640</v>
      </c>
    </row>
    <row r="71" spans="1:8" ht="18.600000000000001" customHeight="1" x14ac:dyDescent="0.2">
      <c r="B71" s="118">
        <v>1</v>
      </c>
      <c r="C71" s="118">
        <v>0.8</v>
      </c>
      <c r="D71" s="118">
        <v>0.2</v>
      </c>
    </row>
    <row r="72" spans="1:8" ht="18.600000000000001" customHeight="1" x14ac:dyDescent="0.2">
      <c r="A72" s="26" t="s">
        <v>93</v>
      </c>
      <c r="C72" s="26">
        <v>4000</v>
      </c>
    </row>
    <row r="73" spans="1:8" ht="18.600000000000001" customHeight="1" x14ac:dyDescent="0.2">
      <c r="A73" s="26" t="s">
        <v>94</v>
      </c>
      <c r="B73" s="26">
        <v>450</v>
      </c>
      <c r="C73" s="26">
        <f>+B73*C71</f>
        <v>360</v>
      </c>
    </row>
    <row r="74" spans="1:8" ht="18.600000000000001" customHeight="1" x14ac:dyDescent="0.2">
      <c r="A74" s="26" t="s">
        <v>95</v>
      </c>
      <c r="C74" s="26">
        <f>+C72-C73</f>
        <v>3640</v>
      </c>
    </row>
    <row r="75" spans="1:8" ht="18.600000000000001" customHeight="1" x14ac:dyDescent="0.2">
      <c r="A75" s="117" t="s">
        <v>101</v>
      </c>
      <c r="B75" s="117">
        <v>5000</v>
      </c>
      <c r="C75" s="119">
        <f>+B75*C71</f>
        <v>4000</v>
      </c>
      <c r="D75" s="26">
        <f>+B75-C75</f>
        <v>1000</v>
      </c>
      <c r="F75" s="26" t="s">
        <v>98</v>
      </c>
      <c r="H75" s="26">
        <v>100</v>
      </c>
    </row>
    <row r="76" spans="1:8" ht="18.600000000000001" customHeight="1" x14ac:dyDescent="0.2">
      <c r="A76" s="117" t="s">
        <v>102</v>
      </c>
      <c r="B76" s="117">
        <f>-B75*0.25</f>
        <v>-1250</v>
      </c>
      <c r="C76" s="119">
        <f>-C75*0.25</f>
        <v>-1000</v>
      </c>
      <c r="D76" s="26">
        <f>+B76-C76</f>
        <v>-250</v>
      </c>
      <c r="F76" s="26" t="s">
        <v>99</v>
      </c>
      <c r="H76" s="26">
        <v>5100</v>
      </c>
    </row>
    <row r="77" spans="1:8" ht="18.600000000000001" customHeight="1" x14ac:dyDescent="0.2">
      <c r="A77" s="117" t="s">
        <v>103</v>
      </c>
      <c r="B77" s="117"/>
      <c r="C77" s="117">
        <f>+C75+C76</f>
        <v>3000</v>
      </c>
      <c r="F77" s="26" t="s">
        <v>100</v>
      </c>
      <c r="H77" s="26">
        <f>+H76-H75</f>
        <v>5000</v>
      </c>
    </row>
    <row r="78" spans="1:8" ht="18.600000000000001" customHeight="1" x14ac:dyDescent="0.2">
      <c r="A78" s="26" t="s">
        <v>96</v>
      </c>
      <c r="C78" s="120">
        <f>+C74-C77</f>
        <v>640</v>
      </c>
    </row>
  </sheetData>
  <mergeCells count="1">
    <mergeCell ref="E1:K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L100"/>
  <sheetViews>
    <sheetView topLeftCell="A4" zoomScale="190" zoomScaleNormal="190" workbookViewId="0">
      <pane xSplit="1" topLeftCell="H1" activePane="topRight" state="frozen"/>
      <selection pane="topRight" activeCell="N16" sqref="N16"/>
    </sheetView>
  </sheetViews>
  <sheetFormatPr defaultRowHeight="18.600000000000001" customHeight="1" x14ac:dyDescent="0.2"/>
  <cols>
    <col min="1" max="1" width="24" style="174" customWidth="1"/>
    <col min="2" max="2" width="11.140625" style="174" customWidth="1"/>
    <col min="3" max="3" width="12.140625" style="174" customWidth="1"/>
    <col min="4" max="4" width="11.7109375" style="174" customWidth="1"/>
    <col min="5" max="12" width="16.42578125" style="174" customWidth="1"/>
    <col min="13" max="256" width="9.140625" style="174"/>
    <col min="257" max="257" width="22.140625" style="174" customWidth="1"/>
    <col min="258" max="258" width="11.140625" style="174" customWidth="1"/>
    <col min="259" max="259" width="12.140625" style="174" customWidth="1"/>
    <col min="260" max="260" width="11.7109375" style="174" customWidth="1"/>
    <col min="261" max="268" width="16.42578125" style="174" customWidth="1"/>
    <col min="269" max="512" width="9.140625" style="174"/>
    <col min="513" max="513" width="22.140625" style="174" customWidth="1"/>
    <col min="514" max="514" width="11.140625" style="174" customWidth="1"/>
    <col min="515" max="515" width="12.140625" style="174" customWidth="1"/>
    <col min="516" max="516" width="11.7109375" style="174" customWidth="1"/>
    <col min="517" max="524" width="16.42578125" style="174" customWidth="1"/>
    <col min="525" max="768" width="9.140625" style="174"/>
    <col min="769" max="769" width="22.140625" style="174" customWidth="1"/>
    <col min="770" max="770" width="11.140625" style="174" customWidth="1"/>
    <col min="771" max="771" width="12.140625" style="174" customWidth="1"/>
    <col min="772" max="772" width="11.7109375" style="174" customWidth="1"/>
    <col min="773" max="780" width="16.42578125" style="174" customWidth="1"/>
    <col min="781" max="1024" width="9.140625" style="174"/>
    <col min="1025" max="1025" width="22.140625" style="174" customWidth="1"/>
    <col min="1026" max="1026" width="11.140625" style="174" customWidth="1"/>
    <col min="1027" max="1027" width="12.140625" style="174" customWidth="1"/>
    <col min="1028" max="1028" width="11.7109375" style="174" customWidth="1"/>
    <col min="1029" max="1036" width="16.42578125" style="174" customWidth="1"/>
    <col min="1037" max="1280" width="9.140625" style="174"/>
    <col min="1281" max="1281" width="22.140625" style="174" customWidth="1"/>
    <col min="1282" max="1282" width="11.140625" style="174" customWidth="1"/>
    <col min="1283" max="1283" width="12.140625" style="174" customWidth="1"/>
    <col min="1284" max="1284" width="11.7109375" style="174" customWidth="1"/>
    <col min="1285" max="1292" width="16.42578125" style="174" customWidth="1"/>
    <col min="1293" max="1536" width="9.140625" style="174"/>
    <col min="1537" max="1537" width="22.140625" style="174" customWidth="1"/>
    <col min="1538" max="1538" width="11.140625" style="174" customWidth="1"/>
    <col min="1539" max="1539" width="12.140625" style="174" customWidth="1"/>
    <col min="1540" max="1540" width="11.7109375" style="174" customWidth="1"/>
    <col min="1541" max="1548" width="16.42578125" style="174" customWidth="1"/>
    <col min="1549" max="1792" width="9.140625" style="174"/>
    <col min="1793" max="1793" width="22.140625" style="174" customWidth="1"/>
    <col min="1794" max="1794" width="11.140625" style="174" customWidth="1"/>
    <col min="1795" max="1795" width="12.140625" style="174" customWidth="1"/>
    <col min="1796" max="1796" width="11.7109375" style="174" customWidth="1"/>
    <col min="1797" max="1804" width="16.42578125" style="174" customWidth="1"/>
    <col min="1805" max="2048" width="9.140625" style="174"/>
    <col min="2049" max="2049" width="22.140625" style="174" customWidth="1"/>
    <col min="2050" max="2050" width="11.140625" style="174" customWidth="1"/>
    <col min="2051" max="2051" width="12.140625" style="174" customWidth="1"/>
    <col min="2052" max="2052" width="11.7109375" style="174" customWidth="1"/>
    <col min="2053" max="2060" width="16.42578125" style="174" customWidth="1"/>
    <col min="2061" max="2304" width="9.140625" style="174"/>
    <col min="2305" max="2305" width="22.140625" style="174" customWidth="1"/>
    <col min="2306" max="2306" width="11.140625" style="174" customWidth="1"/>
    <col min="2307" max="2307" width="12.140625" style="174" customWidth="1"/>
    <col min="2308" max="2308" width="11.7109375" style="174" customWidth="1"/>
    <col min="2309" max="2316" width="16.42578125" style="174" customWidth="1"/>
    <col min="2317" max="2560" width="9.140625" style="174"/>
    <col min="2561" max="2561" width="22.140625" style="174" customWidth="1"/>
    <col min="2562" max="2562" width="11.140625" style="174" customWidth="1"/>
    <col min="2563" max="2563" width="12.140625" style="174" customWidth="1"/>
    <col min="2564" max="2564" width="11.7109375" style="174" customWidth="1"/>
    <col min="2565" max="2572" width="16.42578125" style="174" customWidth="1"/>
    <col min="2573" max="2816" width="9.140625" style="174"/>
    <col min="2817" max="2817" width="22.140625" style="174" customWidth="1"/>
    <col min="2818" max="2818" width="11.140625" style="174" customWidth="1"/>
    <col min="2819" max="2819" width="12.140625" style="174" customWidth="1"/>
    <col min="2820" max="2820" width="11.7109375" style="174" customWidth="1"/>
    <col min="2821" max="2828" width="16.42578125" style="174" customWidth="1"/>
    <col min="2829" max="3072" width="9.140625" style="174"/>
    <col min="3073" max="3073" width="22.140625" style="174" customWidth="1"/>
    <col min="3074" max="3074" width="11.140625" style="174" customWidth="1"/>
    <col min="3075" max="3075" width="12.140625" style="174" customWidth="1"/>
    <col min="3076" max="3076" width="11.7109375" style="174" customWidth="1"/>
    <col min="3077" max="3084" width="16.42578125" style="174" customWidth="1"/>
    <col min="3085" max="3328" width="9.140625" style="174"/>
    <col min="3329" max="3329" width="22.140625" style="174" customWidth="1"/>
    <col min="3330" max="3330" width="11.140625" style="174" customWidth="1"/>
    <col min="3331" max="3331" width="12.140625" style="174" customWidth="1"/>
    <col min="3332" max="3332" width="11.7109375" style="174" customWidth="1"/>
    <col min="3333" max="3340" width="16.42578125" style="174" customWidth="1"/>
    <col min="3341" max="3584" width="9.140625" style="174"/>
    <col min="3585" max="3585" width="22.140625" style="174" customWidth="1"/>
    <col min="3586" max="3586" width="11.140625" style="174" customWidth="1"/>
    <col min="3587" max="3587" width="12.140625" style="174" customWidth="1"/>
    <col min="3588" max="3588" width="11.7109375" style="174" customWidth="1"/>
    <col min="3589" max="3596" width="16.42578125" style="174" customWidth="1"/>
    <col min="3597" max="3840" width="9.140625" style="174"/>
    <col min="3841" max="3841" width="22.140625" style="174" customWidth="1"/>
    <col min="3842" max="3842" width="11.140625" style="174" customWidth="1"/>
    <col min="3843" max="3843" width="12.140625" style="174" customWidth="1"/>
    <col min="3844" max="3844" width="11.7109375" style="174" customWidth="1"/>
    <col min="3845" max="3852" width="16.42578125" style="174" customWidth="1"/>
    <col min="3853" max="4096" width="9.140625" style="174"/>
    <col min="4097" max="4097" width="22.140625" style="174" customWidth="1"/>
    <col min="4098" max="4098" width="11.140625" style="174" customWidth="1"/>
    <col min="4099" max="4099" width="12.140625" style="174" customWidth="1"/>
    <col min="4100" max="4100" width="11.7109375" style="174" customWidth="1"/>
    <col min="4101" max="4108" width="16.42578125" style="174" customWidth="1"/>
    <col min="4109" max="4352" width="9.140625" style="174"/>
    <col min="4353" max="4353" width="22.140625" style="174" customWidth="1"/>
    <col min="4354" max="4354" width="11.140625" style="174" customWidth="1"/>
    <col min="4355" max="4355" width="12.140625" style="174" customWidth="1"/>
    <col min="4356" max="4356" width="11.7109375" style="174" customWidth="1"/>
    <col min="4357" max="4364" width="16.42578125" style="174" customWidth="1"/>
    <col min="4365" max="4608" width="9.140625" style="174"/>
    <col min="4609" max="4609" width="22.140625" style="174" customWidth="1"/>
    <col min="4610" max="4610" width="11.140625" style="174" customWidth="1"/>
    <col min="4611" max="4611" width="12.140625" style="174" customWidth="1"/>
    <col min="4612" max="4612" width="11.7109375" style="174" customWidth="1"/>
    <col min="4613" max="4620" width="16.42578125" style="174" customWidth="1"/>
    <col min="4621" max="4864" width="9.140625" style="174"/>
    <col min="4865" max="4865" width="22.140625" style="174" customWidth="1"/>
    <col min="4866" max="4866" width="11.140625" style="174" customWidth="1"/>
    <col min="4867" max="4867" width="12.140625" style="174" customWidth="1"/>
    <col min="4868" max="4868" width="11.7109375" style="174" customWidth="1"/>
    <col min="4869" max="4876" width="16.42578125" style="174" customWidth="1"/>
    <col min="4877" max="5120" width="9.140625" style="174"/>
    <col min="5121" max="5121" width="22.140625" style="174" customWidth="1"/>
    <col min="5122" max="5122" width="11.140625" style="174" customWidth="1"/>
    <col min="5123" max="5123" width="12.140625" style="174" customWidth="1"/>
    <col min="5124" max="5124" width="11.7109375" style="174" customWidth="1"/>
    <col min="5125" max="5132" width="16.42578125" style="174" customWidth="1"/>
    <col min="5133" max="5376" width="9.140625" style="174"/>
    <col min="5377" max="5377" width="22.140625" style="174" customWidth="1"/>
    <col min="5378" max="5378" width="11.140625" style="174" customWidth="1"/>
    <col min="5379" max="5379" width="12.140625" style="174" customWidth="1"/>
    <col min="5380" max="5380" width="11.7109375" style="174" customWidth="1"/>
    <col min="5381" max="5388" width="16.42578125" style="174" customWidth="1"/>
    <col min="5389" max="5632" width="9.140625" style="174"/>
    <col min="5633" max="5633" width="22.140625" style="174" customWidth="1"/>
    <col min="5634" max="5634" width="11.140625" style="174" customWidth="1"/>
    <col min="5635" max="5635" width="12.140625" style="174" customWidth="1"/>
    <col min="5636" max="5636" width="11.7109375" style="174" customWidth="1"/>
    <col min="5637" max="5644" width="16.42578125" style="174" customWidth="1"/>
    <col min="5645" max="5888" width="9.140625" style="174"/>
    <col min="5889" max="5889" width="22.140625" style="174" customWidth="1"/>
    <col min="5890" max="5890" width="11.140625" style="174" customWidth="1"/>
    <col min="5891" max="5891" width="12.140625" style="174" customWidth="1"/>
    <col min="5892" max="5892" width="11.7109375" style="174" customWidth="1"/>
    <col min="5893" max="5900" width="16.42578125" style="174" customWidth="1"/>
    <col min="5901" max="6144" width="9.140625" style="174"/>
    <col min="6145" max="6145" width="22.140625" style="174" customWidth="1"/>
    <col min="6146" max="6146" width="11.140625" style="174" customWidth="1"/>
    <col min="6147" max="6147" width="12.140625" style="174" customWidth="1"/>
    <col min="6148" max="6148" width="11.7109375" style="174" customWidth="1"/>
    <col min="6149" max="6156" width="16.42578125" style="174" customWidth="1"/>
    <col min="6157" max="6400" width="9.140625" style="174"/>
    <col min="6401" max="6401" width="22.140625" style="174" customWidth="1"/>
    <col min="6402" max="6402" width="11.140625" style="174" customWidth="1"/>
    <col min="6403" max="6403" width="12.140625" style="174" customWidth="1"/>
    <col min="6404" max="6404" width="11.7109375" style="174" customWidth="1"/>
    <col min="6405" max="6412" width="16.42578125" style="174" customWidth="1"/>
    <col min="6413" max="6656" width="9.140625" style="174"/>
    <col min="6657" max="6657" width="22.140625" style="174" customWidth="1"/>
    <col min="6658" max="6658" width="11.140625" style="174" customWidth="1"/>
    <col min="6659" max="6659" width="12.140625" style="174" customWidth="1"/>
    <col min="6660" max="6660" width="11.7109375" style="174" customWidth="1"/>
    <col min="6661" max="6668" width="16.42578125" style="174" customWidth="1"/>
    <col min="6669" max="6912" width="9.140625" style="174"/>
    <col min="6913" max="6913" width="22.140625" style="174" customWidth="1"/>
    <col min="6914" max="6914" width="11.140625" style="174" customWidth="1"/>
    <col min="6915" max="6915" width="12.140625" style="174" customWidth="1"/>
    <col min="6916" max="6916" width="11.7109375" style="174" customWidth="1"/>
    <col min="6917" max="6924" width="16.42578125" style="174" customWidth="1"/>
    <col min="6925" max="7168" width="9.140625" style="174"/>
    <col min="7169" max="7169" width="22.140625" style="174" customWidth="1"/>
    <col min="7170" max="7170" width="11.140625" style="174" customWidth="1"/>
    <col min="7171" max="7171" width="12.140625" style="174" customWidth="1"/>
    <col min="7172" max="7172" width="11.7109375" style="174" customWidth="1"/>
    <col min="7173" max="7180" width="16.42578125" style="174" customWidth="1"/>
    <col min="7181" max="7424" width="9.140625" style="174"/>
    <col min="7425" max="7425" width="22.140625" style="174" customWidth="1"/>
    <col min="7426" max="7426" width="11.140625" style="174" customWidth="1"/>
    <col min="7427" max="7427" width="12.140625" style="174" customWidth="1"/>
    <col min="7428" max="7428" width="11.7109375" style="174" customWidth="1"/>
    <col min="7429" max="7436" width="16.42578125" style="174" customWidth="1"/>
    <col min="7437" max="7680" width="9.140625" style="174"/>
    <col min="7681" max="7681" width="22.140625" style="174" customWidth="1"/>
    <col min="7682" max="7682" width="11.140625" style="174" customWidth="1"/>
    <col min="7683" max="7683" width="12.140625" style="174" customWidth="1"/>
    <col min="7684" max="7684" width="11.7109375" style="174" customWidth="1"/>
    <col min="7685" max="7692" width="16.42578125" style="174" customWidth="1"/>
    <col min="7693" max="7936" width="9.140625" style="174"/>
    <col min="7937" max="7937" width="22.140625" style="174" customWidth="1"/>
    <col min="7938" max="7938" width="11.140625" style="174" customWidth="1"/>
    <col min="7939" max="7939" width="12.140625" style="174" customWidth="1"/>
    <col min="7940" max="7940" width="11.7109375" style="174" customWidth="1"/>
    <col min="7941" max="7948" width="16.42578125" style="174" customWidth="1"/>
    <col min="7949" max="8192" width="9.140625" style="174"/>
    <col min="8193" max="8193" width="22.140625" style="174" customWidth="1"/>
    <col min="8194" max="8194" width="11.140625" style="174" customWidth="1"/>
    <col min="8195" max="8195" width="12.140625" style="174" customWidth="1"/>
    <col min="8196" max="8196" width="11.7109375" style="174" customWidth="1"/>
    <col min="8197" max="8204" width="16.42578125" style="174" customWidth="1"/>
    <col min="8205" max="8448" width="9.140625" style="174"/>
    <col min="8449" max="8449" width="22.140625" style="174" customWidth="1"/>
    <col min="8450" max="8450" width="11.140625" style="174" customWidth="1"/>
    <col min="8451" max="8451" width="12.140625" style="174" customWidth="1"/>
    <col min="8452" max="8452" width="11.7109375" style="174" customWidth="1"/>
    <col min="8453" max="8460" width="16.42578125" style="174" customWidth="1"/>
    <col min="8461" max="8704" width="9.140625" style="174"/>
    <col min="8705" max="8705" width="22.140625" style="174" customWidth="1"/>
    <col min="8706" max="8706" width="11.140625" style="174" customWidth="1"/>
    <col min="8707" max="8707" width="12.140625" style="174" customWidth="1"/>
    <col min="8708" max="8708" width="11.7109375" style="174" customWidth="1"/>
    <col min="8709" max="8716" width="16.42578125" style="174" customWidth="1"/>
    <col min="8717" max="8960" width="9.140625" style="174"/>
    <col min="8961" max="8961" width="22.140625" style="174" customWidth="1"/>
    <col min="8962" max="8962" width="11.140625" style="174" customWidth="1"/>
    <col min="8963" max="8963" width="12.140625" style="174" customWidth="1"/>
    <col min="8964" max="8964" width="11.7109375" style="174" customWidth="1"/>
    <col min="8965" max="8972" width="16.42578125" style="174" customWidth="1"/>
    <col min="8973" max="9216" width="9.140625" style="174"/>
    <col min="9217" max="9217" width="22.140625" style="174" customWidth="1"/>
    <col min="9218" max="9218" width="11.140625" style="174" customWidth="1"/>
    <col min="9219" max="9219" width="12.140625" style="174" customWidth="1"/>
    <col min="9220" max="9220" width="11.7109375" style="174" customWidth="1"/>
    <col min="9221" max="9228" width="16.42578125" style="174" customWidth="1"/>
    <col min="9229" max="9472" width="9.140625" style="174"/>
    <col min="9473" max="9473" width="22.140625" style="174" customWidth="1"/>
    <col min="9474" max="9474" width="11.140625" style="174" customWidth="1"/>
    <col min="9475" max="9475" width="12.140625" style="174" customWidth="1"/>
    <col min="9476" max="9476" width="11.7109375" style="174" customWidth="1"/>
    <col min="9477" max="9484" width="16.42578125" style="174" customWidth="1"/>
    <col min="9485" max="9728" width="9.140625" style="174"/>
    <col min="9729" max="9729" width="22.140625" style="174" customWidth="1"/>
    <col min="9730" max="9730" width="11.140625" style="174" customWidth="1"/>
    <col min="9731" max="9731" width="12.140625" style="174" customWidth="1"/>
    <col min="9732" max="9732" width="11.7109375" style="174" customWidth="1"/>
    <col min="9733" max="9740" width="16.42578125" style="174" customWidth="1"/>
    <col min="9741" max="9984" width="9.140625" style="174"/>
    <col min="9985" max="9985" width="22.140625" style="174" customWidth="1"/>
    <col min="9986" max="9986" width="11.140625" style="174" customWidth="1"/>
    <col min="9987" max="9987" width="12.140625" style="174" customWidth="1"/>
    <col min="9988" max="9988" width="11.7109375" style="174" customWidth="1"/>
    <col min="9989" max="9996" width="16.42578125" style="174" customWidth="1"/>
    <col min="9997" max="10240" width="9.140625" style="174"/>
    <col min="10241" max="10241" width="22.140625" style="174" customWidth="1"/>
    <col min="10242" max="10242" width="11.140625" style="174" customWidth="1"/>
    <col min="10243" max="10243" width="12.140625" style="174" customWidth="1"/>
    <col min="10244" max="10244" width="11.7109375" style="174" customWidth="1"/>
    <col min="10245" max="10252" width="16.42578125" style="174" customWidth="1"/>
    <col min="10253" max="10496" width="9.140625" style="174"/>
    <col min="10497" max="10497" width="22.140625" style="174" customWidth="1"/>
    <col min="10498" max="10498" width="11.140625" style="174" customWidth="1"/>
    <col min="10499" max="10499" width="12.140625" style="174" customWidth="1"/>
    <col min="10500" max="10500" width="11.7109375" style="174" customWidth="1"/>
    <col min="10501" max="10508" width="16.42578125" style="174" customWidth="1"/>
    <col min="10509" max="10752" width="9.140625" style="174"/>
    <col min="10753" max="10753" width="22.140625" style="174" customWidth="1"/>
    <col min="10754" max="10754" width="11.140625" style="174" customWidth="1"/>
    <col min="10755" max="10755" width="12.140625" style="174" customWidth="1"/>
    <col min="10756" max="10756" width="11.7109375" style="174" customWidth="1"/>
    <col min="10757" max="10764" width="16.42578125" style="174" customWidth="1"/>
    <col min="10765" max="11008" width="9.140625" style="174"/>
    <col min="11009" max="11009" width="22.140625" style="174" customWidth="1"/>
    <col min="11010" max="11010" width="11.140625" style="174" customWidth="1"/>
    <col min="11011" max="11011" width="12.140625" style="174" customWidth="1"/>
    <col min="11012" max="11012" width="11.7109375" style="174" customWidth="1"/>
    <col min="11013" max="11020" width="16.42578125" style="174" customWidth="1"/>
    <col min="11021" max="11264" width="9.140625" style="174"/>
    <col min="11265" max="11265" width="22.140625" style="174" customWidth="1"/>
    <col min="11266" max="11266" width="11.140625" style="174" customWidth="1"/>
    <col min="11267" max="11267" width="12.140625" style="174" customWidth="1"/>
    <col min="11268" max="11268" width="11.7109375" style="174" customWidth="1"/>
    <col min="11269" max="11276" width="16.42578125" style="174" customWidth="1"/>
    <col min="11277" max="11520" width="9.140625" style="174"/>
    <col min="11521" max="11521" width="22.140625" style="174" customWidth="1"/>
    <col min="11522" max="11522" width="11.140625" style="174" customWidth="1"/>
    <col min="11523" max="11523" width="12.140625" style="174" customWidth="1"/>
    <col min="11524" max="11524" width="11.7109375" style="174" customWidth="1"/>
    <col min="11525" max="11532" width="16.42578125" style="174" customWidth="1"/>
    <col min="11533" max="11776" width="9.140625" style="174"/>
    <col min="11777" max="11777" width="22.140625" style="174" customWidth="1"/>
    <col min="11778" max="11778" width="11.140625" style="174" customWidth="1"/>
    <col min="11779" max="11779" width="12.140625" style="174" customWidth="1"/>
    <col min="11780" max="11780" width="11.7109375" style="174" customWidth="1"/>
    <col min="11781" max="11788" width="16.42578125" style="174" customWidth="1"/>
    <col min="11789" max="12032" width="9.140625" style="174"/>
    <col min="12033" max="12033" width="22.140625" style="174" customWidth="1"/>
    <col min="12034" max="12034" width="11.140625" style="174" customWidth="1"/>
    <col min="12035" max="12035" width="12.140625" style="174" customWidth="1"/>
    <col min="12036" max="12036" width="11.7109375" style="174" customWidth="1"/>
    <col min="12037" max="12044" width="16.42578125" style="174" customWidth="1"/>
    <col min="12045" max="12288" width="9.140625" style="174"/>
    <col min="12289" max="12289" width="22.140625" style="174" customWidth="1"/>
    <col min="12290" max="12290" width="11.140625" style="174" customWidth="1"/>
    <col min="12291" max="12291" width="12.140625" style="174" customWidth="1"/>
    <col min="12292" max="12292" width="11.7109375" style="174" customWidth="1"/>
    <col min="12293" max="12300" width="16.42578125" style="174" customWidth="1"/>
    <col min="12301" max="12544" width="9.140625" style="174"/>
    <col min="12545" max="12545" width="22.140625" style="174" customWidth="1"/>
    <col min="12546" max="12546" width="11.140625" style="174" customWidth="1"/>
    <col min="12547" max="12547" width="12.140625" style="174" customWidth="1"/>
    <col min="12548" max="12548" width="11.7109375" style="174" customWidth="1"/>
    <col min="12549" max="12556" width="16.42578125" style="174" customWidth="1"/>
    <col min="12557" max="12800" width="9.140625" style="174"/>
    <col min="12801" max="12801" width="22.140625" style="174" customWidth="1"/>
    <col min="12802" max="12802" width="11.140625" style="174" customWidth="1"/>
    <col min="12803" max="12803" width="12.140625" style="174" customWidth="1"/>
    <col min="12804" max="12804" width="11.7109375" style="174" customWidth="1"/>
    <col min="12805" max="12812" width="16.42578125" style="174" customWidth="1"/>
    <col min="12813" max="13056" width="9.140625" style="174"/>
    <col min="13057" max="13057" width="22.140625" style="174" customWidth="1"/>
    <col min="13058" max="13058" width="11.140625" style="174" customWidth="1"/>
    <col min="13059" max="13059" width="12.140625" style="174" customWidth="1"/>
    <col min="13060" max="13060" width="11.7109375" style="174" customWidth="1"/>
    <col min="13061" max="13068" width="16.42578125" style="174" customWidth="1"/>
    <col min="13069" max="13312" width="9.140625" style="174"/>
    <col min="13313" max="13313" width="22.140625" style="174" customWidth="1"/>
    <col min="13314" max="13314" width="11.140625" style="174" customWidth="1"/>
    <col min="13315" max="13315" width="12.140625" style="174" customWidth="1"/>
    <col min="13316" max="13316" width="11.7109375" style="174" customWidth="1"/>
    <col min="13317" max="13324" width="16.42578125" style="174" customWidth="1"/>
    <col min="13325" max="13568" width="9.140625" style="174"/>
    <col min="13569" max="13569" width="22.140625" style="174" customWidth="1"/>
    <col min="13570" max="13570" width="11.140625" style="174" customWidth="1"/>
    <col min="13571" max="13571" width="12.140625" style="174" customWidth="1"/>
    <col min="13572" max="13572" width="11.7109375" style="174" customWidth="1"/>
    <col min="13573" max="13580" width="16.42578125" style="174" customWidth="1"/>
    <col min="13581" max="13824" width="9.140625" style="174"/>
    <col min="13825" max="13825" width="22.140625" style="174" customWidth="1"/>
    <col min="13826" max="13826" width="11.140625" style="174" customWidth="1"/>
    <col min="13827" max="13827" width="12.140625" style="174" customWidth="1"/>
    <col min="13828" max="13828" width="11.7109375" style="174" customWidth="1"/>
    <col min="13829" max="13836" width="16.42578125" style="174" customWidth="1"/>
    <col min="13837" max="14080" width="9.140625" style="174"/>
    <col min="14081" max="14081" width="22.140625" style="174" customWidth="1"/>
    <col min="14082" max="14082" width="11.140625" style="174" customWidth="1"/>
    <col min="14083" max="14083" width="12.140625" style="174" customWidth="1"/>
    <col min="14084" max="14084" width="11.7109375" style="174" customWidth="1"/>
    <col min="14085" max="14092" width="16.42578125" style="174" customWidth="1"/>
    <col min="14093" max="14336" width="9.140625" style="174"/>
    <col min="14337" max="14337" width="22.140625" style="174" customWidth="1"/>
    <col min="14338" max="14338" width="11.140625" style="174" customWidth="1"/>
    <col min="14339" max="14339" width="12.140625" style="174" customWidth="1"/>
    <col min="14340" max="14340" width="11.7109375" style="174" customWidth="1"/>
    <col min="14341" max="14348" width="16.42578125" style="174" customWidth="1"/>
    <col min="14349" max="14592" width="9.140625" style="174"/>
    <col min="14593" max="14593" width="22.140625" style="174" customWidth="1"/>
    <col min="14594" max="14594" width="11.140625" style="174" customWidth="1"/>
    <col min="14595" max="14595" width="12.140625" style="174" customWidth="1"/>
    <col min="14596" max="14596" width="11.7109375" style="174" customWidth="1"/>
    <col min="14597" max="14604" width="16.42578125" style="174" customWidth="1"/>
    <col min="14605" max="14848" width="9.140625" style="174"/>
    <col min="14849" max="14849" width="22.140625" style="174" customWidth="1"/>
    <col min="14850" max="14850" width="11.140625" style="174" customWidth="1"/>
    <col min="14851" max="14851" width="12.140625" style="174" customWidth="1"/>
    <col min="14852" max="14852" width="11.7109375" style="174" customWidth="1"/>
    <col min="14853" max="14860" width="16.42578125" style="174" customWidth="1"/>
    <col min="14861" max="15104" width="9.140625" style="174"/>
    <col min="15105" max="15105" width="22.140625" style="174" customWidth="1"/>
    <col min="15106" max="15106" width="11.140625" style="174" customWidth="1"/>
    <col min="15107" max="15107" width="12.140625" style="174" customWidth="1"/>
    <col min="15108" max="15108" width="11.7109375" style="174" customWidth="1"/>
    <col min="15109" max="15116" width="16.42578125" style="174" customWidth="1"/>
    <col min="15117" max="15360" width="9.140625" style="174"/>
    <col min="15361" max="15361" width="22.140625" style="174" customWidth="1"/>
    <col min="15362" max="15362" width="11.140625" style="174" customWidth="1"/>
    <col min="15363" max="15363" width="12.140625" style="174" customWidth="1"/>
    <col min="15364" max="15364" width="11.7109375" style="174" customWidth="1"/>
    <col min="15365" max="15372" width="16.42578125" style="174" customWidth="1"/>
    <col min="15373" max="15616" width="9.140625" style="174"/>
    <col min="15617" max="15617" width="22.140625" style="174" customWidth="1"/>
    <col min="15618" max="15618" width="11.140625" style="174" customWidth="1"/>
    <col min="15619" max="15619" width="12.140625" style="174" customWidth="1"/>
    <col min="15620" max="15620" width="11.7109375" style="174" customWidth="1"/>
    <col min="15621" max="15628" width="16.42578125" style="174" customWidth="1"/>
    <col min="15629" max="15872" width="9.140625" style="174"/>
    <col min="15873" max="15873" width="22.140625" style="174" customWidth="1"/>
    <col min="15874" max="15874" width="11.140625" style="174" customWidth="1"/>
    <col min="15875" max="15875" width="12.140625" style="174" customWidth="1"/>
    <col min="15876" max="15876" width="11.7109375" style="174" customWidth="1"/>
    <col min="15877" max="15884" width="16.42578125" style="174" customWidth="1"/>
    <col min="15885" max="16128" width="9.140625" style="174"/>
    <col min="16129" max="16129" width="22.140625" style="174" customWidth="1"/>
    <col min="16130" max="16130" width="11.140625" style="174" customWidth="1"/>
    <col min="16131" max="16131" width="12.140625" style="174" customWidth="1"/>
    <col min="16132" max="16132" width="11.7109375" style="174" customWidth="1"/>
    <col min="16133" max="16140" width="16.42578125" style="174" customWidth="1"/>
    <col min="16141" max="16384" width="9.140625" style="174"/>
  </cols>
  <sheetData>
    <row r="1" spans="1:12" ht="18.600000000000001" customHeight="1" x14ac:dyDescent="0.2">
      <c r="A1" s="165" t="s">
        <v>75</v>
      </c>
      <c r="B1" s="166" t="s">
        <v>0</v>
      </c>
      <c r="C1" s="167" t="s">
        <v>1</v>
      </c>
      <c r="D1" s="168" t="s">
        <v>2</v>
      </c>
      <c r="E1" s="169"/>
      <c r="F1" s="170"/>
      <c r="G1" s="170"/>
      <c r="H1" s="171" t="s">
        <v>3</v>
      </c>
      <c r="I1" s="170"/>
      <c r="J1" s="170"/>
      <c r="K1" s="172"/>
      <c r="L1" s="173" t="s">
        <v>4</v>
      </c>
    </row>
    <row r="2" spans="1:12" ht="18.600000000000001" customHeight="1" x14ac:dyDescent="0.2">
      <c r="B2" s="175"/>
      <c r="C2" s="176"/>
      <c r="D2" s="177"/>
      <c r="E2" s="178" t="s">
        <v>105</v>
      </c>
      <c r="F2" s="178" t="s">
        <v>181</v>
      </c>
      <c r="G2" s="178" t="s">
        <v>182</v>
      </c>
      <c r="H2" s="178" t="s">
        <v>183</v>
      </c>
      <c r="I2" s="178" t="s">
        <v>184</v>
      </c>
      <c r="J2" s="178" t="s">
        <v>185</v>
      </c>
      <c r="K2" s="179"/>
      <c r="L2" s="180"/>
    </row>
    <row r="4" spans="1:12" ht="18.600000000000001" customHeight="1" x14ac:dyDescent="0.2">
      <c r="A4" s="174" t="s">
        <v>5</v>
      </c>
      <c r="B4" s="174">
        <v>1800</v>
      </c>
      <c r="C4" s="174">
        <v>500</v>
      </c>
      <c r="D4" s="174">
        <f>+C4+B4</f>
        <v>2300</v>
      </c>
      <c r="L4" s="174">
        <f t="shared" ref="L4:L8" si="0">SUM(D4:K4)</f>
        <v>2300</v>
      </c>
    </row>
    <row r="5" spans="1:12" ht="18.600000000000001" customHeight="1" x14ac:dyDescent="0.2">
      <c r="A5" s="174" t="s">
        <v>6</v>
      </c>
      <c r="B5" s="174">
        <v>800</v>
      </c>
      <c r="C5" s="174">
        <v>1400</v>
      </c>
      <c r="D5" s="174">
        <f>+C5+B5</f>
        <v>2200</v>
      </c>
      <c r="L5" s="174">
        <f t="shared" si="0"/>
        <v>2200</v>
      </c>
    </row>
    <row r="6" spans="1:12" ht="18.600000000000001" customHeight="1" x14ac:dyDescent="0.2">
      <c r="A6" s="174" t="s">
        <v>42</v>
      </c>
      <c r="B6" s="174">
        <v>6000</v>
      </c>
      <c r="C6" s="174">
        <v>3500</v>
      </c>
      <c r="D6" s="174">
        <f>+C6+B6</f>
        <v>9500</v>
      </c>
      <c r="E6" s="123">
        <v>2400</v>
      </c>
      <c r="F6" s="123">
        <v>267</v>
      </c>
      <c r="G6" s="174">
        <f>-(E6+F6)/10</f>
        <v>-266.7</v>
      </c>
      <c r="H6" s="174">
        <f>+G6</f>
        <v>-266.7</v>
      </c>
      <c r="L6" s="174">
        <f t="shared" si="0"/>
        <v>11633.599999999999</v>
      </c>
    </row>
    <row r="7" spans="1:12" ht="18.600000000000001" customHeight="1" x14ac:dyDescent="0.2">
      <c r="A7" s="181" t="s">
        <v>72</v>
      </c>
      <c r="E7" s="174">
        <v>490</v>
      </c>
      <c r="L7" s="174">
        <f t="shared" si="0"/>
        <v>490</v>
      </c>
    </row>
    <row r="8" spans="1:12" ht="18.600000000000001" customHeight="1" x14ac:dyDescent="0.2">
      <c r="A8" s="182" t="s">
        <v>28</v>
      </c>
      <c r="B8" s="183">
        <v>4000</v>
      </c>
      <c r="D8" s="174">
        <f>+C8+B8</f>
        <v>4000</v>
      </c>
      <c r="E8" s="174">
        <v>-4000</v>
      </c>
      <c r="L8" s="174">
        <f t="shared" si="0"/>
        <v>0</v>
      </c>
    </row>
    <row r="9" spans="1:12" ht="18.600000000000001" customHeight="1" thickBot="1" x14ac:dyDescent="0.25">
      <c r="A9" s="174" t="s">
        <v>10</v>
      </c>
      <c r="B9" s="184">
        <f>SUM(B4:B8)</f>
        <v>12600</v>
      </c>
      <c r="C9" s="184">
        <f>SUM(C4:C8)</f>
        <v>5400</v>
      </c>
      <c r="D9" s="184">
        <f>+C9+B9</f>
        <v>18000</v>
      </c>
      <c r="E9" s="184">
        <f>SUM(E4:E8)</f>
        <v>-1110</v>
      </c>
      <c r="F9" s="184">
        <f>SUM(F4:F8)</f>
        <v>267</v>
      </c>
      <c r="G9" s="184"/>
      <c r="H9" s="184"/>
      <c r="I9" s="184"/>
      <c r="J9" s="184"/>
      <c r="K9" s="184"/>
      <c r="L9" s="184">
        <f>SUM(L4:L8)</f>
        <v>16623.599999999999</v>
      </c>
    </row>
    <row r="10" spans="1:12" ht="18.600000000000001" customHeight="1" thickTop="1" x14ac:dyDescent="0.2"/>
    <row r="11" spans="1:12" ht="18.600000000000001" customHeight="1" x14ac:dyDescent="0.2">
      <c r="A11" s="174" t="s">
        <v>11</v>
      </c>
      <c r="B11" s="174">
        <f>+B18-SUM(B12:B17)</f>
        <v>6400</v>
      </c>
      <c r="C11" s="174">
        <f>+C18-SUM(C12:C17)</f>
        <v>2800</v>
      </c>
      <c r="D11" s="174">
        <f>+C11+B11</f>
        <v>9200</v>
      </c>
      <c r="L11" s="174">
        <f t="shared" ref="L11:L17" si="1">SUM(D11:K11)</f>
        <v>9200</v>
      </c>
    </row>
    <row r="12" spans="1:12" ht="18.600000000000001" customHeight="1" x14ac:dyDescent="0.2">
      <c r="A12" s="174" t="s">
        <v>12</v>
      </c>
      <c r="B12" s="174">
        <v>300</v>
      </c>
      <c r="C12" s="174">
        <v>400</v>
      </c>
      <c r="D12" s="174">
        <f>+C12+B12</f>
        <v>700</v>
      </c>
      <c r="E12" s="174">
        <v>600</v>
      </c>
      <c r="F12" s="174">
        <v>67</v>
      </c>
      <c r="G12" s="174">
        <f>+G6*0.25</f>
        <v>-66.674999999999997</v>
      </c>
      <c r="H12" s="174">
        <f>+H6*0.25</f>
        <v>-66.674999999999997</v>
      </c>
      <c r="L12" s="174">
        <f t="shared" si="1"/>
        <v>1233.6500000000001</v>
      </c>
    </row>
    <row r="13" spans="1:12" s="181" customFormat="1" ht="18.600000000000001" customHeight="1" x14ac:dyDescent="0.2">
      <c r="A13" s="185" t="s">
        <v>180</v>
      </c>
      <c r="E13" s="186">
        <f>10%*(C14+C15)</f>
        <v>190</v>
      </c>
      <c r="F13" s="186">
        <v>200</v>
      </c>
      <c r="G13" s="186">
        <f>-200*0.1</f>
        <v>-20</v>
      </c>
      <c r="L13" s="123">
        <f t="shared" si="1"/>
        <v>370</v>
      </c>
    </row>
    <row r="14" spans="1:12" ht="18.600000000000001" customHeight="1" x14ac:dyDescent="0.2">
      <c r="A14" s="174" t="s">
        <v>15</v>
      </c>
      <c r="B14" s="123">
        <v>3000</v>
      </c>
      <c r="C14" s="183">
        <v>1000</v>
      </c>
      <c r="D14" s="174">
        <f>+C14+B14</f>
        <v>4000</v>
      </c>
      <c r="E14" s="174">
        <f>-C14</f>
        <v>-1000</v>
      </c>
      <c r="L14" s="123">
        <f t="shared" si="1"/>
        <v>3000</v>
      </c>
    </row>
    <row r="15" spans="1:12" ht="18.600000000000001" customHeight="1" x14ac:dyDescent="0.2">
      <c r="A15" s="174" t="s">
        <v>16</v>
      </c>
      <c r="B15" s="123">
        <v>2500</v>
      </c>
      <c r="C15" s="183">
        <v>900</v>
      </c>
      <c r="D15" s="174">
        <f>+C15+B15</f>
        <v>3400</v>
      </c>
      <c r="E15" s="174">
        <f>-C15</f>
        <v>-900</v>
      </c>
      <c r="L15" s="123">
        <f t="shared" si="1"/>
        <v>2500</v>
      </c>
    </row>
    <row r="16" spans="1:12" ht="18.600000000000001" customHeight="1" x14ac:dyDescent="0.2">
      <c r="A16" s="174" t="s">
        <v>90</v>
      </c>
      <c r="C16" s="183"/>
      <c r="G16" s="174">
        <f>-200*0.9</f>
        <v>-180</v>
      </c>
      <c r="I16" s="174">
        <v>450</v>
      </c>
      <c r="L16" s="123">
        <f t="shared" si="1"/>
        <v>270</v>
      </c>
    </row>
    <row r="17" spans="1:12" ht="18.600000000000001" customHeight="1" x14ac:dyDescent="0.2">
      <c r="A17" s="174" t="s">
        <v>17</v>
      </c>
      <c r="B17" s="174">
        <v>400</v>
      </c>
      <c r="C17" s="174">
        <v>300</v>
      </c>
      <c r="D17" s="174">
        <f>+C17+B17</f>
        <v>700</v>
      </c>
      <c r="H17" s="174">
        <f>+H27</f>
        <v>-200.02499999999998</v>
      </c>
      <c r="I17" s="174">
        <f>+I27</f>
        <v>-450</v>
      </c>
      <c r="L17" s="174">
        <f t="shared" si="1"/>
        <v>49.975000000000023</v>
      </c>
    </row>
    <row r="18" spans="1:12" ht="18.600000000000001" customHeight="1" thickBot="1" x14ac:dyDescent="0.25">
      <c r="A18" s="174" t="s">
        <v>18</v>
      </c>
      <c r="B18" s="184">
        <f>+B9</f>
        <v>12600</v>
      </c>
      <c r="C18" s="184">
        <f>+C9</f>
        <v>5400</v>
      </c>
      <c r="D18" s="184">
        <f>+C18+B18</f>
        <v>18000</v>
      </c>
      <c r="E18" s="184">
        <f>SUM(E11:E17)</f>
        <v>-1110</v>
      </c>
      <c r="F18" s="184">
        <f>SUM(F11:F17)</f>
        <v>267</v>
      </c>
      <c r="G18" s="184"/>
      <c r="H18" s="184"/>
      <c r="I18" s="184">
        <v>0</v>
      </c>
      <c r="J18" s="184"/>
      <c r="K18" s="184"/>
      <c r="L18" s="184">
        <f>SUM(L11:L17)</f>
        <v>16623.625</v>
      </c>
    </row>
    <row r="19" spans="1:12" ht="18.600000000000001" customHeight="1" thickTop="1" x14ac:dyDescent="0.2"/>
    <row r="20" spans="1:12" ht="18.600000000000001" customHeight="1" x14ac:dyDescent="0.2">
      <c r="A20" s="174" t="s">
        <v>19</v>
      </c>
      <c r="B20" s="174">
        <v>45000</v>
      </c>
      <c r="C20" s="174">
        <v>20000</v>
      </c>
      <c r="D20" s="174">
        <f t="shared" ref="D20:D25" si="2">+C20+B20</f>
        <v>65000</v>
      </c>
      <c r="J20" s="174">
        <v>-500</v>
      </c>
      <c r="L20" s="174">
        <f t="shared" ref="L20:L25" si="3">SUM(D20:K20)</f>
        <v>64500</v>
      </c>
    </row>
    <row r="21" spans="1:12" ht="18.600000000000001" customHeight="1" x14ac:dyDescent="0.2">
      <c r="A21" s="174" t="s">
        <v>21</v>
      </c>
      <c r="B21" s="174">
        <f>+B5</f>
        <v>800</v>
      </c>
      <c r="C21" s="174">
        <f>+C5</f>
        <v>1400</v>
      </c>
      <c r="D21" s="174">
        <f t="shared" si="2"/>
        <v>2200</v>
      </c>
      <c r="L21" s="174">
        <f t="shared" si="3"/>
        <v>2200</v>
      </c>
    </row>
    <row r="22" spans="1:12" ht="18.600000000000001" customHeight="1" x14ac:dyDescent="0.2">
      <c r="A22" s="182" t="s">
        <v>20</v>
      </c>
      <c r="B22" s="190">
        <f>500*90%</f>
        <v>450</v>
      </c>
      <c r="D22" s="174">
        <f t="shared" si="2"/>
        <v>450</v>
      </c>
      <c r="I22" s="174">
        <v>-450</v>
      </c>
      <c r="L22" s="174">
        <f t="shared" si="3"/>
        <v>0</v>
      </c>
    </row>
    <row r="23" spans="1:12" ht="18.600000000000001" customHeight="1" x14ac:dyDescent="0.2">
      <c r="A23" s="182" t="s">
        <v>29</v>
      </c>
      <c r="B23" s="174">
        <f>-B20-B21-B22-B25+B27-B24</f>
        <v>-45716.666666666664</v>
      </c>
      <c r="C23" s="174">
        <f>-C20-C21-C22-C25+C27-C24</f>
        <v>-21000</v>
      </c>
      <c r="D23" s="174">
        <f t="shared" si="2"/>
        <v>-66716.666666666657</v>
      </c>
      <c r="H23" s="174">
        <f>+H6</f>
        <v>-266.7</v>
      </c>
      <c r="J23" s="174">
        <v>500</v>
      </c>
      <c r="L23" s="174">
        <f t="shared" si="3"/>
        <v>-66483.366666666654</v>
      </c>
    </row>
    <row r="24" spans="1:12" ht="18.600000000000001" customHeight="1" x14ac:dyDescent="0.2">
      <c r="A24" s="187" t="s">
        <v>26</v>
      </c>
      <c r="B24" s="174">
        <v>0</v>
      </c>
      <c r="C24" s="174">
        <v>0</v>
      </c>
      <c r="D24" s="174">
        <f t="shared" si="2"/>
        <v>0</v>
      </c>
      <c r="L24" s="174">
        <f t="shared" si="3"/>
        <v>0</v>
      </c>
    </row>
    <row r="25" spans="1:12" ht="18.600000000000001" customHeight="1" x14ac:dyDescent="0.2">
      <c r="A25" s="174" t="s">
        <v>73</v>
      </c>
      <c r="B25" s="174">
        <f>-B27/75%*25%</f>
        <v>-133.33333333333334</v>
      </c>
      <c r="C25" s="174">
        <f>-C27/75%*25%</f>
        <v>-100</v>
      </c>
      <c r="D25" s="174">
        <f t="shared" si="2"/>
        <v>-233.33333333333334</v>
      </c>
      <c r="H25" s="174">
        <f>-H12</f>
        <v>66.674999999999997</v>
      </c>
      <c r="L25" s="174">
        <f t="shared" si="3"/>
        <v>-166.65833333333336</v>
      </c>
    </row>
    <row r="26" spans="1:12" ht="18.600000000000001" customHeight="1" x14ac:dyDescent="0.2">
      <c r="A26" s="181" t="s">
        <v>14</v>
      </c>
      <c r="L26" s="174">
        <f>SUM(D26:K26)</f>
        <v>0</v>
      </c>
    </row>
    <row r="27" spans="1:12" ht="18.600000000000001" customHeight="1" thickBot="1" x14ac:dyDescent="0.25">
      <c r="A27" s="174" t="s">
        <v>24</v>
      </c>
      <c r="B27" s="184">
        <f>+B17</f>
        <v>400</v>
      </c>
      <c r="C27" s="184">
        <f>+C17</f>
        <v>300</v>
      </c>
      <c r="D27" s="184">
        <f>+C27+B27</f>
        <v>700</v>
      </c>
      <c r="E27" s="184"/>
      <c r="F27" s="184"/>
      <c r="G27" s="184"/>
      <c r="H27" s="184">
        <f>SUM(H20:H26)</f>
        <v>-200.02499999999998</v>
      </c>
      <c r="I27" s="184">
        <f>+I22</f>
        <v>-450</v>
      </c>
      <c r="J27" s="184">
        <v>0</v>
      </c>
      <c r="K27" s="184"/>
      <c r="L27" s="184">
        <f>SUM(L20:L26)</f>
        <v>49.975000000012585</v>
      </c>
    </row>
    <row r="28" spans="1:12" ht="18.600000000000001" customHeight="1" thickTop="1" x14ac:dyDescent="0.2">
      <c r="A28" s="174" t="s">
        <v>118</v>
      </c>
      <c r="C28" s="174">
        <f>+C27*0.1</f>
        <v>30</v>
      </c>
      <c r="H28" s="174">
        <f>+H27*0.1</f>
        <v>-20.002499999999998</v>
      </c>
      <c r="L28" s="174">
        <f>+C28+H28</f>
        <v>9.9975000000000023</v>
      </c>
    </row>
    <row r="30" spans="1:12" ht="18.600000000000001" customHeight="1" x14ac:dyDescent="0.2">
      <c r="A30" s="174" t="s">
        <v>176</v>
      </c>
    </row>
    <row r="32" spans="1:12" ht="18.600000000000001" customHeight="1" x14ac:dyDescent="0.2">
      <c r="B32" s="188">
        <v>1</v>
      </c>
      <c r="C32" s="188">
        <v>0.9</v>
      </c>
      <c r="D32" s="189">
        <v>0.1</v>
      </c>
    </row>
    <row r="33" spans="1:4" ht="18.600000000000001" customHeight="1" x14ac:dyDescent="0.2">
      <c r="A33" s="174" t="s">
        <v>93</v>
      </c>
      <c r="C33" s="174">
        <v>4000</v>
      </c>
    </row>
    <row r="34" spans="1:4" ht="18.600000000000001" customHeight="1" x14ac:dyDescent="0.2">
      <c r="A34" s="174" t="s">
        <v>128</v>
      </c>
      <c r="B34" s="174">
        <v>1900</v>
      </c>
      <c r="C34" s="174">
        <f>+B34*C32</f>
        <v>1710</v>
      </c>
      <c r="D34" s="165"/>
    </row>
    <row r="35" spans="1:4" ht="18.600000000000001" customHeight="1" x14ac:dyDescent="0.2">
      <c r="A35" s="174" t="s">
        <v>129</v>
      </c>
      <c r="C35" s="174">
        <f>+C33-C34</f>
        <v>2290</v>
      </c>
    </row>
    <row r="36" spans="1:4" ht="18.600000000000001" customHeight="1" x14ac:dyDescent="0.2">
      <c r="A36" s="190" t="s">
        <v>177</v>
      </c>
      <c r="B36" s="190"/>
      <c r="C36" s="190">
        <v>1800</v>
      </c>
    </row>
    <row r="37" spans="1:4" ht="18.600000000000001" customHeight="1" x14ac:dyDescent="0.2">
      <c r="A37" s="174" t="s">
        <v>132</v>
      </c>
      <c r="C37" s="174">
        <f>+C35-C36</f>
        <v>490</v>
      </c>
    </row>
    <row r="39" spans="1:4" ht="18.600000000000001" customHeight="1" x14ac:dyDescent="0.2">
      <c r="A39" s="174" t="s">
        <v>178</v>
      </c>
      <c r="B39" s="174">
        <f>+C39/0.9</f>
        <v>2666.6666666666665</v>
      </c>
      <c r="C39" s="174">
        <f>+C36/(1-25%)</f>
        <v>2400</v>
      </c>
      <c r="D39" s="174">
        <f>+B39*D32</f>
        <v>266.66666666666669</v>
      </c>
    </row>
    <row r="40" spans="1:4" ht="18.600000000000001" customHeight="1" x14ac:dyDescent="0.2">
      <c r="A40" s="174" t="s">
        <v>179</v>
      </c>
      <c r="B40" s="174">
        <f>-B39*0.25</f>
        <v>-666.66666666666663</v>
      </c>
      <c r="C40" s="174">
        <f>-C39*0.25</f>
        <v>-600</v>
      </c>
      <c r="D40" s="174">
        <f>-D39*0.25</f>
        <v>-66.666666666666671</v>
      </c>
    </row>
    <row r="41" spans="1:4" ht="18.600000000000001" customHeight="1" x14ac:dyDescent="0.2">
      <c r="A41" s="190" t="s">
        <v>177</v>
      </c>
      <c r="B41" s="190">
        <f>+B39+B40</f>
        <v>2000</v>
      </c>
      <c r="C41" s="190">
        <f>+C39+C40</f>
        <v>1800</v>
      </c>
      <c r="D41" s="190">
        <f>+D39+D40</f>
        <v>200</v>
      </c>
    </row>
    <row r="45" spans="1:4" ht="18.600000000000001" customHeight="1" x14ac:dyDescent="0.2">
      <c r="D45" s="165"/>
    </row>
    <row r="47" spans="1:4" ht="18.600000000000001" customHeight="1" x14ac:dyDescent="0.2">
      <c r="D47" s="165"/>
    </row>
    <row r="91" spans="1:7" ht="18.600000000000001" customHeight="1" x14ac:dyDescent="0.2">
      <c r="A91" s="165" t="s">
        <v>110</v>
      </c>
    </row>
    <row r="93" spans="1:7" ht="18.600000000000001" customHeight="1" x14ac:dyDescent="0.2">
      <c r="B93" s="188">
        <v>1</v>
      </c>
      <c r="C93" s="188">
        <v>0.9</v>
      </c>
      <c r="D93" s="188">
        <v>0.1</v>
      </c>
    </row>
    <row r="94" spans="1:7" ht="18.600000000000001" customHeight="1" x14ac:dyDescent="0.2">
      <c r="A94" s="174" t="s">
        <v>111</v>
      </c>
      <c r="C94" s="174">
        <v>4000</v>
      </c>
    </row>
    <row r="95" spans="1:7" ht="18.600000000000001" customHeight="1" x14ac:dyDescent="0.2">
      <c r="A95" s="174" t="s">
        <v>112</v>
      </c>
      <c r="B95" s="174">
        <v>1900</v>
      </c>
      <c r="C95" s="174">
        <f>+B95*C93</f>
        <v>1710</v>
      </c>
      <c r="F95" s="174" t="s">
        <v>114</v>
      </c>
      <c r="G95" s="174">
        <v>3500</v>
      </c>
    </row>
    <row r="96" spans="1:7" ht="18.600000000000001" customHeight="1" x14ac:dyDescent="0.2">
      <c r="A96" s="174" t="s">
        <v>95</v>
      </c>
      <c r="C96" s="174">
        <f>+C94-C95</f>
        <v>2290</v>
      </c>
      <c r="F96" s="174" t="s">
        <v>99</v>
      </c>
      <c r="G96" s="174">
        <f>+G97+G95</f>
        <v>6167</v>
      </c>
    </row>
    <row r="97" spans="1:7" ht="18.600000000000001" customHeight="1" x14ac:dyDescent="0.2">
      <c r="A97" s="174" t="s">
        <v>113</v>
      </c>
      <c r="B97" s="174">
        <f>+G97</f>
        <v>2667</v>
      </c>
      <c r="C97" s="174">
        <f>+B97*C93</f>
        <v>2400.3000000000002</v>
      </c>
      <c r="D97" s="174">
        <f>+B97-C97</f>
        <v>266.69999999999982</v>
      </c>
      <c r="F97" s="174" t="s">
        <v>101</v>
      </c>
      <c r="G97" s="174">
        <v>2667</v>
      </c>
    </row>
    <row r="98" spans="1:7" ht="18.600000000000001" customHeight="1" x14ac:dyDescent="0.2">
      <c r="A98" s="174" t="s">
        <v>116</v>
      </c>
      <c r="B98" s="174">
        <f>-B97*0.25</f>
        <v>-666.75</v>
      </c>
      <c r="C98" s="174">
        <f>-C97*0.25</f>
        <v>-600.07500000000005</v>
      </c>
      <c r="D98" s="174">
        <f>+B98-C98</f>
        <v>-66.674999999999955</v>
      </c>
      <c r="F98" s="174" t="s">
        <v>115</v>
      </c>
      <c r="G98" s="174">
        <f>-G97*0.25</f>
        <v>-666.75</v>
      </c>
    </row>
    <row r="99" spans="1:7" ht="18.600000000000001" customHeight="1" x14ac:dyDescent="0.2">
      <c r="A99" s="174" t="s">
        <v>117</v>
      </c>
      <c r="B99" s="174">
        <f>+B97+B98</f>
        <v>2000.25</v>
      </c>
      <c r="C99" s="174">
        <f>+C97+C98</f>
        <v>1800.2250000000001</v>
      </c>
      <c r="D99" s="174">
        <f>+B99-C99</f>
        <v>200.02499999999986</v>
      </c>
      <c r="F99" s="174" t="s">
        <v>103</v>
      </c>
      <c r="G99" s="174">
        <f>+G97+G98</f>
        <v>2000.25</v>
      </c>
    </row>
    <row r="100" spans="1:7" ht="18.600000000000001" customHeight="1" x14ac:dyDescent="0.2">
      <c r="A100" s="174" t="s">
        <v>96</v>
      </c>
      <c r="C100" s="174">
        <f>+C96-C99</f>
        <v>489.77499999999986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L37"/>
  <sheetViews>
    <sheetView topLeftCell="B1" zoomScale="150" zoomScaleNormal="150" workbookViewId="0">
      <selection activeCell="H6" sqref="H6"/>
    </sheetView>
  </sheetViews>
  <sheetFormatPr defaultRowHeight="18.600000000000001" customHeight="1" x14ac:dyDescent="0.2"/>
  <cols>
    <col min="1" max="1" width="24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75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 t="s">
        <v>133</v>
      </c>
      <c r="F2" s="15" t="s">
        <v>188</v>
      </c>
      <c r="G2" s="15" t="s">
        <v>189</v>
      </c>
      <c r="H2" s="15" t="s">
        <v>190</v>
      </c>
      <c r="I2" s="15" t="s">
        <v>191</v>
      </c>
      <c r="J2" s="15" t="s">
        <v>192</v>
      </c>
      <c r="K2" s="16"/>
      <c r="L2" s="13"/>
    </row>
    <row r="4" spans="1:12" ht="18.600000000000001" customHeight="1" x14ac:dyDescent="0.2">
      <c r="A4" s="1" t="s">
        <v>5</v>
      </c>
      <c r="B4" s="1">
        <v>300</v>
      </c>
      <c r="C4" s="1">
        <v>800</v>
      </c>
      <c r="D4" s="1">
        <f>+C4+B4</f>
        <v>1100</v>
      </c>
      <c r="J4" s="1">
        <v>20</v>
      </c>
    </row>
    <row r="5" spans="1:12" ht="18.600000000000001" customHeight="1" x14ac:dyDescent="0.2">
      <c r="A5" s="1" t="s">
        <v>6</v>
      </c>
      <c r="B5" s="1">
        <v>500</v>
      </c>
      <c r="C5" s="1">
        <v>1400</v>
      </c>
      <c r="D5" s="1">
        <f>+C5+B5</f>
        <v>1900</v>
      </c>
      <c r="J5" s="1">
        <v>-80</v>
      </c>
    </row>
    <row r="6" spans="1:12" ht="18.600000000000001" customHeight="1" x14ac:dyDescent="0.2">
      <c r="A6" s="1" t="s">
        <v>42</v>
      </c>
      <c r="B6" s="1">
        <v>5000</v>
      </c>
      <c r="C6" s="1">
        <v>3400</v>
      </c>
      <c r="D6" s="1">
        <f>+C6+B6</f>
        <v>8400</v>
      </c>
      <c r="E6" s="1">
        <v>2000</v>
      </c>
      <c r="F6" s="1">
        <v>500</v>
      </c>
      <c r="G6" s="1">
        <v>-500</v>
      </c>
      <c r="H6" s="1">
        <f>-500*4</f>
        <v>-2000</v>
      </c>
    </row>
    <row r="7" spans="1:12" ht="18.600000000000001" customHeight="1" x14ac:dyDescent="0.2">
      <c r="A7" s="6" t="s">
        <v>72</v>
      </c>
      <c r="E7" s="66">
        <v>1060</v>
      </c>
    </row>
    <row r="8" spans="1:12" ht="18.600000000000001" customHeight="1" x14ac:dyDescent="0.2">
      <c r="A8" s="3" t="s">
        <v>9</v>
      </c>
      <c r="B8" s="123">
        <v>4000</v>
      </c>
      <c r="D8" s="1">
        <f>+C8+B8</f>
        <v>4000</v>
      </c>
      <c r="E8" s="1">
        <f>-B8</f>
        <v>-4000</v>
      </c>
    </row>
    <row r="9" spans="1:12" ht="18.600000000000001" customHeight="1" thickBot="1" x14ac:dyDescent="0.25">
      <c r="A9" s="1" t="s">
        <v>10</v>
      </c>
      <c r="B9" s="4">
        <f>SUM(B4:B8)</f>
        <v>9800</v>
      </c>
      <c r="C9" s="4">
        <f>SUM(C4:C8)</f>
        <v>5600</v>
      </c>
      <c r="D9" s="4">
        <f>+C9+B9</f>
        <v>15400</v>
      </c>
      <c r="E9" s="4">
        <f>SUM(E4:E8)</f>
        <v>-940</v>
      </c>
      <c r="F9" s="4">
        <f>SUM(F3:F8)</f>
        <v>500</v>
      </c>
      <c r="G9" s="4">
        <f>SUM(G4:G8)</f>
        <v>-500</v>
      </c>
      <c r="H9" s="4"/>
      <c r="I9" s="4"/>
      <c r="J9" s="4">
        <v>60</v>
      </c>
      <c r="K9" s="4"/>
      <c r="L9" s="4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+B18-SUM(B12:B17)</f>
        <v>3200</v>
      </c>
      <c r="C11" s="1">
        <f>+C18-SUM(C12:C17)</f>
        <v>1800</v>
      </c>
      <c r="D11" s="1">
        <f>+C11+B11</f>
        <v>5000</v>
      </c>
    </row>
    <row r="12" spans="1:12" ht="18.600000000000001" customHeight="1" x14ac:dyDescent="0.2">
      <c r="A12" s="1" t="s">
        <v>12</v>
      </c>
      <c r="B12" s="1">
        <v>300</v>
      </c>
      <c r="C12" s="1">
        <v>400</v>
      </c>
      <c r="D12" s="1">
        <f>+C12+B12</f>
        <v>700</v>
      </c>
      <c r="E12" s="66">
        <v>500</v>
      </c>
      <c r="F12" s="1">
        <v>125</v>
      </c>
      <c r="G12" s="1">
        <v>-125</v>
      </c>
      <c r="H12" s="1">
        <f>-125*4</f>
        <v>-500</v>
      </c>
    </row>
    <row r="13" spans="1:12" s="6" customFormat="1" ht="18.600000000000001" customHeight="1" x14ac:dyDescent="0.2">
      <c r="A13" s="5" t="s">
        <v>13</v>
      </c>
      <c r="E13" s="7">
        <f>20%*(C14+C15)</f>
        <v>560</v>
      </c>
      <c r="F13" s="1">
        <v>375</v>
      </c>
      <c r="G13" s="7"/>
      <c r="H13" s="1">
        <f>-1500*0.2</f>
        <v>-300</v>
      </c>
      <c r="L13" s="1"/>
    </row>
    <row r="14" spans="1:12" ht="18.600000000000001" customHeight="1" x14ac:dyDescent="0.2">
      <c r="A14" s="1" t="s">
        <v>15</v>
      </c>
      <c r="B14" s="1">
        <v>4000</v>
      </c>
      <c r="C14" s="123">
        <v>1000</v>
      </c>
      <c r="D14" s="1">
        <f>+C14+B14</f>
        <v>5000</v>
      </c>
      <c r="E14" s="1">
        <f>-C14</f>
        <v>-1000</v>
      </c>
    </row>
    <row r="15" spans="1:12" ht="18.600000000000001" customHeight="1" x14ac:dyDescent="0.2">
      <c r="A15" s="1" t="s">
        <v>16</v>
      </c>
      <c r="B15" s="1">
        <v>2000</v>
      </c>
      <c r="C15" s="123">
        <v>1800</v>
      </c>
      <c r="D15" s="1">
        <f>+C15+B15</f>
        <v>3800</v>
      </c>
      <c r="E15" s="1">
        <f>-C15</f>
        <v>-1800</v>
      </c>
    </row>
    <row r="16" spans="1:12" ht="18.600000000000001" customHeight="1" x14ac:dyDescent="0.2">
      <c r="A16" s="39" t="s">
        <v>74</v>
      </c>
      <c r="E16" s="67">
        <f>80%*(1800-800)</f>
        <v>800</v>
      </c>
      <c r="H16" s="1">
        <f>-1500*0.8</f>
        <v>-1200</v>
      </c>
      <c r="I16" s="1">
        <v>240</v>
      </c>
    </row>
    <row r="17" spans="1:12" ht="18.600000000000001" customHeight="1" x14ac:dyDescent="0.2">
      <c r="A17" s="1" t="s">
        <v>17</v>
      </c>
      <c r="B17" s="1">
        <v>300</v>
      </c>
      <c r="C17" s="1">
        <v>600</v>
      </c>
      <c r="D17" s="1">
        <f>+C17+B17</f>
        <v>900</v>
      </c>
      <c r="G17" s="1">
        <f>+G26</f>
        <v>-375</v>
      </c>
      <c r="I17" s="1">
        <v>-240</v>
      </c>
      <c r="J17" s="1">
        <v>60</v>
      </c>
    </row>
    <row r="18" spans="1:12" ht="18.600000000000001" customHeight="1" thickBot="1" x14ac:dyDescent="0.25">
      <c r="A18" s="1" t="s">
        <v>18</v>
      </c>
      <c r="B18" s="4">
        <f>+B9</f>
        <v>9800</v>
      </c>
      <c r="C18" s="4">
        <f>+C9</f>
        <v>5600</v>
      </c>
      <c r="D18" s="4">
        <f>+C18+B18</f>
        <v>15400</v>
      </c>
      <c r="E18" s="4">
        <f>SUM(E11:E17)</f>
        <v>-940</v>
      </c>
      <c r="F18" s="4">
        <f>SUM(F12:F17)</f>
        <v>500</v>
      </c>
      <c r="G18" s="4">
        <f>SUM(G11:G17)</f>
        <v>-500</v>
      </c>
      <c r="H18" s="4"/>
      <c r="I18" s="4">
        <v>0</v>
      </c>
      <c r="J18" s="4">
        <v>60</v>
      </c>
      <c r="K18" s="4"/>
      <c r="L18" s="4"/>
    </row>
    <row r="19" spans="1:12" ht="18.600000000000001" customHeight="1" thickTop="1" x14ac:dyDescent="0.2"/>
    <row r="20" spans="1:12" ht="18.600000000000001" customHeight="1" x14ac:dyDescent="0.2">
      <c r="A20" s="1" t="s">
        <v>19</v>
      </c>
      <c r="B20" s="1">
        <v>30000</v>
      </c>
      <c r="C20" s="1">
        <v>30000</v>
      </c>
      <c r="D20" s="1">
        <f t="shared" ref="D20:D25" si="0">+C20+B20</f>
        <v>60000</v>
      </c>
      <c r="J20" s="1">
        <v>-500</v>
      </c>
    </row>
    <row r="21" spans="1:12" ht="18.600000000000001" customHeight="1" x14ac:dyDescent="0.2">
      <c r="A21" s="1" t="s">
        <v>21</v>
      </c>
      <c r="B21" s="1">
        <f>+B5</f>
        <v>500</v>
      </c>
      <c r="C21" s="1">
        <f>+C5</f>
        <v>1400</v>
      </c>
      <c r="D21" s="1">
        <f t="shared" si="0"/>
        <v>1900</v>
      </c>
      <c r="J21" s="1">
        <v>-80</v>
      </c>
    </row>
    <row r="22" spans="1:12" ht="18.600000000000001" customHeight="1" x14ac:dyDescent="0.2">
      <c r="A22" s="3" t="s">
        <v>20</v>
      </c>
      <c r="B22" s="123">
        <f>300*0.8</f>
        <v>240</v>
      </c>
      <c r="D22" s="1">
        <f t="shared" si="0"/>
        <v>240</v>
      </c>
      <c r="I22" s="1">
        <v>-240</v>
      </c>
    </row>
    <row r="23" spans="1:12" ht="18.600000000000001" customHeight="1" x14ac:dyDescent="0.2">
      <c r="A23" s="3" t="s">
        <v>29</v>
      </c>
      <c r="B23" s="1">
        <f>-B20-B21-B22-B25+B26-B24</f>
        <v>-30490</v>
      </c>
      <c r="C23" s="1">
        <f>-C20-C21-C22-C25+C26-C24</f>
        <v>-30800</v>
      </c>
      <c r="D23" s="1">
        <f t="shared" si="0"/>
        <v>-61290</v>
      </c>
      <c r="G23" s="1">
        <v>-500</v>
      </c>
      <c r="J23" s="1">
        <v>500</v>
      </c>
    </row>
    <row r="24" spans="1:12" ht="18.600000000000001" customHeight="1" x14ac:dyDescent="0.2">
      <c r="A24" s="2" t="s">
        <v>26</v>
      </c>
      <c r="B24" s="1">
        <v>150</v>
      </c>
      <c r="C24" s="1">
        <v>200</v>
      </c>
      <c r="D24" s="1">
        <f t="shared" si="0"/>
        <v>350</v>
      </c>
    </row>
    <row r="25" spans="1:12" ht="18.600000000000001" customHeight="1" x14ac:dyDescent="0.2">
      <c r="A25" s="1" t="s">
        <v>73</v>
      </c>
      <c r="B25" s="1">
        <f>-B26/75%*25%</f>
        <v>-100</v>
      </c>
      <c r="C25" s="1">
        <f>-C26/75%*25%</f>
        <v>-200</v>
      </c>
      <c r="D25" s="1">
        <f t="shared" si="0"/>
        <v>-300</v>
      </c>
      <c r="G25" s="1">
        <v>125</v>
      </c>
      <c r="J25" s="1">
        <v>20</v>
      </c>
    </row>
    <row r="26" spans="1:12" ht="18.600000000000001" customHeight="1" thickBot="1" x14ac:dyDescent="0.25">
      <c r="A26" s="1" t="s">
        <v>24</v>
      </c>
      <c r="B26" s="4">
        <f>+B17</f>
        <v>300</v>
      </c>
      <c r="C26" s="4">
        <f>+C17</f>
        <v>600</v>
      </c>
      <c r="D26" s="4">
        <f>+C26+B26</f>
        <v>900</v>
      </c>
      <c r="E26" s="4"/>
      <c r="F26" s="4"/>
      <c r="G26" s="4">
        <f>SUM(G20:G25)</f>
        <v>-375</v>
      </c>
      <c r="H26" s="4"/>
      <c r="I26" s="4">
        <v>-240</v>
      </c>
      <c r="J26" s="4">
        <f>SUM(J20:J25)</f>
        <v>-60</v>
      </c>
      <c r="K26" s="4"/>
      <c r="L26" s="4"/>
    </row>
    <row r="27" spans="1:12" ht="18.600000000000001" customHeight="1" thickTop="1" x14ac:dyDescent="0.2">
      <c r="A27" s="1" t="s">
        <v>193</v>
      </c>
      <c r="C27" s="1">
        <f>+C26*0.2</f>
        <v>120</v>
      </c>
      <c r="G27" s="1">
        <f>+G26*0.2</f>
        <v>-75</v>
      </c>
      <c r="L27" s="1">
        <f>+C27+G27</f>
        <v>45</v>
      </c>
    </row>
    <row r="29" spans="1:12" ht="18.600000000000001" customHeight="1" x14ac:dyDescent="0.2">
      <c r="A29" s="1" t="s">
        <v>186</v>
      </c>
    </row>
    <row r="31" spans="1:12" ht="18.600000000000001" customHeight="1" x14ac:dyDescent="0.2">
      <c r="B31" s="122">
        <v>1</v>
      </c>
      <c r="C31" s="122">
        <v>0.8</v>
      </c>
      <c r="D31" s="122">
        <v>0.2</v>
      </c>
    </row>
    <row r="32" spans="1:12" ht="18.600000000000001" customHeight="1" x14ac:dyDescent="0.2">
      <c r="A32" s="1" t="s">
        <v>93</v>
      </c>
      <c r="C32" s="1">
        <v>4000</v>
      </c>
    </row>
    <row r="33" spans="1:4" ht="18.600000000000001" customHeight="1" x14ac:dyDescent="0.2">
      <c r="A33" s="1" t="s">
        <v>128</v>
      </c>
      <c r="B33" s="1">
        <v>1800</v>
      </c>
      <c r="C33" s="1">
        <f>+B33*C31</f>
        <v>1440</v>
      </c>
    </row>
    <row r="34" spans="1:4" ht="18.600000000000001" customHeight="1" x14ac:dyDescent="0.2">
      <c r="A34" s="1" t="s">
        <v>129</v>
      </c>
      <c r="C34" s="1">
        <f>+C32-C33</f>
        <v>2560</v>
      </c>
    </row>
    <row r="35" spans="1:4" ht="18.600000000000001" customHeight="1" x14ac:dyDescent="0.2">
      <c r="A35" s="1" t="s">
        <v>187</v>
      </c>
      <c r="B35" s="1">
        <v>2500</v>
      </c>
      <c r="C35" s="129">
        <f>+B35*C31</f>
        <v>2000</v>
      </c>
      <c r="D35" s="1">
        <f>+B35*D31</f>
        <v>500</v>
      </c>
    </row>
    <row r="36" spans="1:4" ht="18.600000000000001" customHeight="1" x14ac:dyDescent="0.2">
      <c r="A36" s="1" t="s">
        <v>179</v>
      </c>
      <c r="B36" s="1">
        <f>-B35*0.25</f>
        <v>-625</v>
      </c>
      <c r="C36" s="129">
        <f>-C35*0.25</f>
        <v>-500</v>
      </c>
      <c r="D36" s="1">
        <f>-D35*0.25</f>
        <v>-125</v>
      </c>
    </row>
    <row r="37" spans="1:4" ht="18.600000000000001" customHeight="1" x14ac:dyDescent="0.2">
      <c r="A37" s="1" t="s">
        <v>132</v>
      </c>
      <c r="C37" s="129">
        <v>1060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>
      <selection activeCell="E2" sqref="E2:M27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28515625" style="1" customWidth="1"/>
    <col min="8" max="9" width="9.140625" style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1.28515625" style="1" customWidth="1"/>
    <col min="264" max="265" width="9.140625" style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1.28515625" style="1" customWidth="1"/>
    <col min="520" max="521" width="9.140625" style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1.28515625" style="1" customWidth="1"/>
    <col min="776" max="777" width="9.140625" style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1.28515625" style="1" customWidth="1"/>
    <col min="1032" max="1033" width="9.140625" style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1.28515625" style="1" customWidth="1"/>
    <col min="1288" max="1289" width="9.140625" style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1.28515625" style="1" customWidth="1"/>
    <col min="1544" max="1545" width="9.140625" style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1.28515625" style="1" customWidth="1"/>
    <col min="1800" max="1801" width="9.140625" style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1.28515625" style="1" customWidth="1"/>
    <col min="2056" max="2057" width="9.140625" style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1.28515625" style="1" customWidth="1"/>
    <col min="2312" max="2313" width="9.140625" style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1.28515625" style="1" customWidth="1"/>
    <col min="2568" max="2569" width="9.140625" style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1.28515625" style="1" customWidth="1"/>
    <col min="2824" max="2825" width="9.140625" style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1.28515625" style="1" customWidth="1"/>
    <col min="3080" max="3081" width="9.140625" style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1.28515625" style="1" customWidth="1"/>
    <col min="3336" max="3337" width="9.140625" style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1.28515625" style="1" customWidth="1"/>
    <col min="3592" max="3593" width="9.140625" style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1.28515625" style="1" customWidth="1"/>
    <col min="3848" max="3849" width="9.140625" style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1.28515625" style="1" customWidth="1"/>
    <col min="4104" max="4105" width="9.140625" style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1.28515625" style="1" customWidth="1"/>
    <col min="4360" max="4361" width="9.140625" style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1.28515625" style="1" customWidth="1"/>
    <col min="4616" max="4617" width="9.140625" style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1.28515625" style="1" customWidth="1"/>
    <col min="4872" max="4873" width="9.140625" style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1.28515625" style="1" customWidth="1"/>
    <col min="5128" max="5129" width="9.140625" style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1.28515625" style="1" customWidth="1"/>
    <col min="5384" max="5385" width="9.140625" style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1.28515625" style="1" customWidth="1"/>
    <col min="5640" max="5641" width="9.140625" style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1.28515625" style="1" customWidth="1"/>
    <col min="5896" max="5897" width="9.140625" style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1.28515625" style="1" customWidth="1"/>
    <col min="6152" max="6153" width="9.140625" style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1.28515625" style="1" customWidth="1"/>
    <col min="6408" max="6409" width="9.140625" style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1.28515625" style="1" customWidth="1"/>
    <col min="6664" max="6665" width="9.140625" style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1.28515625" style="1" customWidth="1"/>
    <col min="6920" max="6921" width="9.140625" style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1.28515625" style="1" customWidth="1"/>
    <col min="7176" max="7177" width="9.140625" style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1.28515625" style="1" customWidth="1"/>
    <col min="7432" max="7433" width="9.140625" style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1.28515625" style="1" customWidth="1"/>
    <col min="7688" max="7689" width="9.140625" style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1.28515625" style="1" customWidth="1"/>
    <col min="7944" max="7945" width="9.140625" style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1.28515625" style="1" customWidth="1"/>
    <col min="8200" max="8201" width="9.140625" style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1.28515625" style="1" customWidth="1"/>
    <col min="8456" max="8457" width="9.140625" style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1.28515625" style="1" customWidth="1"/>
    <col min="8712" max="8713" width="9.140625" style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1.28515625" style="1" customWidth="1"/>
    <col min="8968" max="8969" width="9.140625" style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1.28515625" style="1" customWidth="1"/>
    <col min="9224" max="9225" width="9.140625" style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1.28515625" style="1" customWidth="1"/>
    <col min="9480" max="9481" width="9.140625" style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1.28515625" style="1" customWidth="1"/>
    <col min="9736" max="9737" width="9.140625" style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1.28515625" style="1" customWidth="1"/>
    <col min="9992" max="9993" width="9.140625" style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1.28515625" style="1" customWidth="1"/>
    <col min="10248" max="10249" width="9.140625" style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1.28515625" style="1" customWidth="1"/>
    <col min="10504" max="10505" width="9.140625" style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1.28515625" style="1" customWidth="1"/>
    <col min="10760" max="10761" width="9.140625" style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1.28515625" style="1" customWidth="1"/>
    <col min="11016" max="11017" width="9.140625" style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1.28515625" style="1" customWidth="1"/>
    <col min="11272" max="11273" width="9.140625" style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1.28515625" style="1" customWidth="1"/>
    <col min="11528" max="11529" width="9.140625" style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1.28515625" style="1" customWidth="1"/>
    <col min="11784" max="11785" width="9.140625" style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1.28515625" style="1" customWidth="1"/>
    <col min="12040" max="12041" width="9.140625" style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1.28515625" style="1" customWidth="1"/>
    <col min="12296" max="12297" width="9.140625" style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1.28515625" style="1" customWidth="1"/>
    <col min="12552" max="12553" width="9.140625" style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1.28515625" style="1" customWidth="1"/>
    <col min="12808" max="12809" width="9.140625" style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1.28515625" style="1" customWidth="1"/>
    <col min="13064" max="13065" width="9.140625" style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1.28515625" style="1" customWidth="1"/>
    <col min="13320" max="13321" width="9.140625" style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1.28515625" style="1" customWidth="1"/>
    <col min="13576" max="13577" width="9.140625" style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1.28515625" style="1" customWidth="1"/>
    <col min="13832" max="13833" width="9.140625" style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1.28515625" style="1" customWidth="1"/>
    <col min="14088" max="14089" width="9.140625" style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1.28515625" style="1" customWidth="1"/>
    <col min="14344" max="14345" width="9.140625" style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1.28515625" style="1" customWidth="1"/>
    <col min="14600" max="14601" width="9.140625" style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1.28515625" style="1" customWidth="1"/>
    <col min="14856" max="14857" width="9.140625" style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1.28515625" style="1" customWidth="1"/>
    <col min="15112" max="15113" width="9.140625" style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1.28515625" style="1" customWidth="1"/>
    <col min="15368" max="15369" width="9.140625" style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1.28515625" style="1" customWidth="1"/>
    <col min="15624" max="15625" width="9.140625" style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1.28515625" style="1" customWidth="1"/>
    <col min="15880" max="15881" width="9.140625" style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1.28515625" style="1" customWidth="1"/>
    <col min="16136" max="16137" width="9.140625" style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 x14ac:dyDescent="0.2"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4"/>
      <c r="F2" s="15"/>
      <c r="G2" s="24"/>
      <c r="H2" s="15"/>
      <c r="I2" s="24"/>
      <c r="J2" s="16"/>
      <c r="K2" s="13"/>
    </row>
    <row r="4" spans="1:11" x14ac:dyDescent="0.2">
      <c r="A4" s="1" t="s">
        <v>5</v>
      </c>
      <c r="B4" s="1">
        <v>1200</v>
      </c>
      <c r="C4" s="1">
        <v>800</v>
      </c>
      <c r="D4" s="1">
        <f>+C4+B4</f>
        <v>2000</v>
      </c>
    </row>
    <row r="5" spans="1:11" x14ac:dyDescent="0.2">
      <c r="A5" s="1" t="s">
        <v>6</v>
      </c>
      <c r="B5" s="1">
        <v>300</v>
      </c>
      <c r="C5" s="1">
        <v>900</v>
      </c>
      <c r="D5" s="1">
        <f>+C5+B5</f>
        <v>1200</v>
      </c>
    </row>
    <row r="6" spans="1:11" x14ac:dyDescent="0.2">
      <c r="A6" s="1" t="s">
        <v>7</v>
      </c>
      <c r="B6" s="1">
        <v>500</v>
      </c>
      <c r="C6" s="1">
        <v>1600</v>
      </c>
      <c r="D6" s="1">
        <f>+C6+B6</f>
        <v>2100</v>
      </c>
    </row>
    <row r="7" spans="1:11" x14ac:dyDescent="0.2">
      <c r="A7" s="6" t="s">
        <v>8</v>
      </c>
    </row>
    <row r="8" spans="1:11" x14ac:dyDescent="0.2">
      <c r="A8" s="3" t="s">
        <v>25</v>
      </c>
      <c r="B8" s="1">
        <v>3000</v>
      </c>
      <c r="D8" s="1">
        <f>+C8+B8</f>
        <v>3000</v>
      </c>
    </row>
    <row r="9" spans="1:11" ht="13.5" thickBot="1" x14ac:dyDescent="0.25">
      <c r="A9" s="1" t="s">
        <v>10</v>
      </c>
      <c r="B9" s="4">
        <f>SUM(B4:B8)</f>
        <v>5000</v>
      </c>
      <c r="C9" s="4">
        <f>SUM(C4:C8)</f>
        <v>3300</v>
      </c>
      <c r="D9" s="4">
        <f>+C9+B9</f>
        <v>8300</v>
      </c>
      <c r="E9" s="4"/>
      <c r="F9" s="4"/>
      <c r="G9" s="4"/>
      <c r="H9" s="4"/>
      <c r="I9" s="4"/>
      <c r="J9" s="4"/>
      <c r="K9" s="4"/>
    </row>
    <row r="10" spans="1:11" ht="13.5" thickTop="1" x14ac:dyDescent="0.2"/>
    <row r="11" spans="1:11" x14ac:dyDescent="0.2">
      <c r="A11" s="1" t="s">
        <v>11</v>
      </c>
      <c r="B11" s="1">
        <f>+B18-SUM(B12:B17)</f>
        <v>3450</v>
      </c>
      <c r="C11" s="1">
        <f>+C18-SUM(C12:C17)</f>
        <v>2000</v>
      </c>
      <c r="D11" s="1">
        <f>+C11+B11</f>
        <v>5450</v>
      </c>
    </row>
    <row r="12" spans="1:11" x14ac:dyDescent="0.2">
      <c r="A12" s="1" t="s">
        <v>12</v>
      </c>
      <c r="B12" s="1">
        <v>200</v>
      </c>
      <c r="C12" s="1">
        <v>100</v>
      </c>
      <c r="D12" s="1">
        <f>+C12+B12</f>
        <v>300</v>
      </c>
    </row>
    <row r="13" spans="1:11" s="6" customFormat="1" x14ac:dyDescent="0.2">
      <c r="A13" s="5" t="s">
        <v>13</v>
      </c>
      <c r="F13" s="7"/>
      <c r="K13" s="1"/>
    </row>
    <row r="14" spans="1:11" s="6" customFormat="1" x14ac:dyDescent="0.2">
      <c r="A14" s="6" t="s">
        <v>14</v>
      </c>
      <c r="J14" s="7"/>
      <c r="K14" s="1"/>
    </row>
    <row r="15" spans="1:11" x14ac:dyDescent="0.2">
      <c r="A15" s="1" t="s">
        <v>15</v>
      </c>
      <c r="B15" s="1">
        <v>1000</v>
      </c>
      <c r="C15" s="1">
        <v>200</v>
      </c>
      <c r="D15" s="1">
        <f>+C15+B15</f>
        <v>1200</v>
      </c>
    </row>
    <row r="16" spans="1:11" x14ac:dyDescent="0.2">
      <c r="A16" s="1" t="s">
        <v>16</v>
      </c>
      <c r="B16" s="1">
        <v>200</v>
      </c>
      <c r="C16" s="1">
        <v>600</v>
      </c>
      <c r="D16" s="1">
        <f>+C16+B16</f>
        <v>800</v>
      </c>
    </row>
    <row r="17" spans="1:11" x14ac:dyDescent="0.2">
      <c r="A17" s="1" t="s">
        <v>17</v>
      </c>
      <c r="B17" s="1">
        <v>150</v>
      </c>
      <c r="C17" s="1">
        <v>400</v>
      </c>
      <c r="D17" s="1">
        <f>+C17+B17</f>
        <v>550</v>
      </c>
    </row>
    <row r="18" spans="1:11" ht="13.5" thickBot="1" x14ac:dyDescent="0.25">
      <c r="A18" s="1" t="s">
        <v>18</v>
      </c>
      <c r="B18" s="4">
        <f>+B9</f>
        <v>5000</v>
      </c>
      <c r="C18" s="4">
        <f>+C9</f>
        <v>3300</v>
      </c>
      <c r="D18" s="4">
        <f>+C18+B18</f>
        <v>8300</v>
      </c>
      <c r="E18" s="4"/>
      <c r="F18" s="4"/>
      <c r="G18" s="4"/>
      <c r="H18" s="4"/>
      <c r="I18" s="4"/>
      <c r="J18" s="4"/>
      <c r="K18" s="4"/>
    </row>
    <row r="19" spans="1:11" ht="13.5" thickTop="1" x14ac:dyDescent="0.2"/>
    <row r="20" spans="1:11" x14ac:dyDescent="0.2">
      <c r="A20" s="1" t="s">
        <v>19</v>
      </c>
      <c r="B20" s="1">
        <v>1000</v>
      </c>
      <c r="C20" s="1">
        <v>6000</v>
      </c>
      <c r="D20" s="1">
        <f t="shared" ref="D20:D25" si="0">+C20+B20</f>
        <v>7000</v>
      </c>
    </row>
    <row r="21" spans="1:11" x14ac:dyDescent="0.2">
      <c r="A21" s="3" t="s">
        <v>20</v>
      </c>
      <c r="B21" s="1">
        <v>120</v>
      </c>
      <c r="D21" s="1">
        <f t="shared" si="0"/>
        <v>120</v>
      </c>
    </row>
    <row r="22" spans="1:11" x14ac:dyDescent="0.2">
      <c r="A22" s="2" t="s">
        <v>21</v>
      </c>
      <c r="B22" s="1">
        <f>+B5</f>
        <v>300</v>
      </c>
      <c r="C22" s="1">
        <f>+C5</f>
        <v>900</v>
      </c>
      <c r="D22" s="1">
        <f t="shared" si="0"/>
        <v>1200</v>
      </c>
    </row>
    <row r="23" spans="1:11" x14ac:dyDescent="0.2">
      <c r="A23" s="3" t="s">
        <v>22</v>
      </c>
      <c r="B23" s="1">
        <f>-B20-B21-B25+B27-B22-B24</f>
        <v>-1320</v>
      </c>
      <c r="C23" s="1">
        <f>-C20-C21-C25+C27-C22-C24</f>
        <v>-7100</v>
      </c>
      <c r="D23" s="1">
        <f t="shared" si="0"/>
        <v>-8420</v>
      </c>
    </row>
    <row r="24" spans="1:11" x14ac:dyDescent="0.2">
      <c r="A24" s="2" t="s">
        <v>26</v>
      </c>
      <c r="B24" s="1">
        <v>200</v>
      </c>
      <c r="C24" s="1">
        <v>1000</v>
      </c>
      <c r="D24" s="1">
        <f t="shared" si="0"/>
        <v>1200</v>
      </c>
    </row>
    <row r="25" spans="1:11" x14ac:dyDescent="0.2">
      <c r="A25" s="1" t="s">
        <v>23</v>
      </c>
      <c r="B25" s="1">
        <f>-B27</f>
        <v>-150</v>
      </c>
      <c r="C25" s="1">
        <f>-C27</f>
        <v>-400</v>
      </c>
      <c r="D25" s="1">
        <f t="shared" si="0"/>
        <v>-550</v>
      </c>
    </row>
    <row r="26" spans="1:11" x14ac:dyDescent="0.2">
      <c r="A26" s="6" t="s">
        <v>14</v>
      </c>
    </row>
    <row r="27" spans="1:11" ht="13.5" thickBot="1" x14ac:dyDescent="0.25">
      <c r="A27" s="1" t="s">
        <v>24</v>
      </c>
      <c r="B27" s="4">
        <f>+B17</f>
        <v>150</v>
      </c>
      <c r="C27" s="4">
        <f>+C17</f>
        <v>400</v>
      </c>
      <c r="D27" s="4">
        <f>+C27+B27</f>
        <v>550</v>
      </c>
      <c r="E27" s="4"/>
      <c r="F27" s="4"/>
      <c r="G27" s="4"/>
      <c r="H27" s="4"/>
      <c r="I27" s="4"/>
      <c r="J27" s="4"/>
      <c r="K27" s="4"/>
    </row>
    <row r="28" spans="1:11" ht="13.5" thickTop="1" x14ac:dyDescent="0.2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L64"/>
  <sheetViews>
    <sheetView topLeftCell="A19" zoomScale="150" zoomScaleNormal="150" workbookViewId="0">
      <selection activeCell="E34" sqref="E34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77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 t="s">
        <v>133</v>
      </c>
      <c r="F2" s="15" t="s">
        <v>232</v>
      </c>
      <c r="G2" s="15" t="s">
        <v>233</v>
      </c>
      <c r="H2" s="15" t="s">
        <v>234</v>
      </c>
      <c r="I2" s="15" t="s">
        <v>191</v>
      </c>
      <c r="J2" s="15" t="s">
        <v>192</v>
      </c>
      <c r="K2" s="16"/>
      <c r="L2" s="13"/>
    </row>
    <row r="4" spans="1:12" ht="18.600000000000001" customHeight="1" x14ac:dyDescent="0.2">
      <c r="A4" s="1" t="s">
        <v>78</v>
      </c>
      <c r="B4" s="1">
        <v>200</v>
      </c>
      <c r="C4" s="1">
        <v>700</v>
      </c>
      <c r="D4" s="1">
        <f>+C4+B4</f>
        <v>900</v>
      </c>
      <c r="J4" s="1">
        <v>25</v>
      </c>
      <c r="L4" s="1">
        <f t="shared" ref="L4:L8" si="0">SUM(D4:K4)</f>
        <v>925</v>
      </c>
    </row>
    <row r="5" spans="1:12" ht="18.600000000000001" customHeight="1" x14ac:dyDescent="0.2">
      <c r="A5" s="1" t="s">
        <v>6</v>
      </c>
      <c r="B5" s="1">
        <v>600</v>
      </c>
      <c r="C5" s="1">
        <v>1800</v>
      </c>
      <c r="D5" s="1">
        <f>+C5+B5</f>
        <v>2400</v>
      </c>
      <c r="J5" s="1">
        <v>-100</v>
      </c>
      <c r="L5" s="1">
        <f t="shared" si="0"/>
        <v>2300</v>
      </c>
    </row>
    <row r="6" spans="1:12" ht="18.600000000000001" customHeight="1" x14ac:dyDescent="0.2">
      <c r="A6" s="1" t="s">
        <v>42</v>
      </c>
      <c r="B6" s="1">
        <v>6000</v>
      </c>
      <c r="C6" s="1">
        <v>4200</v>
      </c>
      <c r="D6" s="1">
        <f>+C6+B6</f>
        <v>10200</v>
      </c>
      <c r="E6" s="129">
        <v>2000</v>
      </c>
      <c r="F6" s="1">
        <v>500</v>
      </c>
      <c r="G6" s="1">
        <f>-(E6+F6)/5</f>
        <v>-500</v>
      </c>
      <c r="H6" s="1">
        <f>+G6*4</f>
        <v>-2000</v>
      </c>
      <c r="L6" s="1">
        <f t="shared" si="0"/>
        <v>10200</v>
      </c>
    </row>
    <row r="7" spans="1:12" ht="18.600000000000001" customHeight="1" x14ac:dyDescent="0.2">
      <c r="A7" s="6" t="s">
        <v>72</v>
      </c>
      <c r="E7" s="66">
        <v>4260</v>
      </c>
      <c r="L7" s="1">
        <f t="shared" si="0"/>
        <v>4260</v>
      </c>
    </row>
    <row r="8" spans="1:12" ht="18.600000000000001" customHeight="1" x14ac:dyDescent="0.2">
      <c r="A8" s="3" t="s">
        <v>9</v>
      </c>
      <c r="B8" s="129">
        <v>8000</v>
      </c>
      <c r="D8" s="1">
        <f>+C8+B8</f>
        <v>8000</v>
      </c>
      <c r="E8" s="1">
        <v>-8000</v>
      </c>
      <c r="L8" s="1">
        <f t="shared" si="0"/>
        <v>0</v>
      </c>
    </row>
    <row r="9" spans="1:12" ht="18.600000000000001" customHeight="1" thickBot="1" x14ac:dyDescent="0.25">
      <c r="A9" s="1" t="s">
        <v>10</v>
      </c>
      <c r="B9" s="4">
        <f>SUM(B4:B8)</f>
        <v>14800</v>
      </c>
      <c r="C9" s="4">
        <f>SUM(C4:C8)</f>
        <v>6700</v>
      </c>
      <c r="D9" s="4">
        <f>+C9+B9</f>
        <v>21500</v>
      </c>
      <c r="E9" s="4">
        <f>SUM(E4:E8)</f>
        <v>-1740</v>
      </c>
      <c r="F9" s="4">
        <f>SUM(F4:F8)</f>
        <v>500</v>
      </c>
      <c r="G9" s="4">
        <f>SUM(G4:G8)</f>
        <v>-500</v>
      </c>
      <c r="H9" s="4">
        <f>SUM(H4:H8)</f>
        <v>-2000</v>
      </c>
      <c r="I9" s="4"/>
      <c r="J9" s="4">
        <f>SUM(J4:J8)</f>
        <v>-75</v>
      </c>
      <c r="K9" s="4"/>
      <c r="L9" s="4">
        <f>SUM(L4:L8)</f>
        <v>17685</v>
      </c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+B18-SUM(B12:B17)</f>
        <v>6300</v>
      </c>
      <c r="C11" s="1">
        <f>+C18-SUM(C12:C17)</f>
        <v>700</v>
      </c>
      <c r="D11" s="1">
        <f>+C11+B11</f>
        <v>7000</v>
      </c>
      <c r="L11" s="1">
        <f t="shared" ref="L11:L12" si="1">SUM(D11:K11)</f>
        <v>7000</v>
      </c>
    </row>
    <row r="12" spans="1:12" ht="18.600000000000001" customHeight="1" x14ac:dyDescent="0.2">
      <c r="A12" s="1" t="s">
        <v>79</v>
      </c>
      <c r="B12" s="1">
        <v>200</v>
      </c>
      <c r="C12" s="1">
        <v>1300</v>
      </c>
      <c r="D12" s="1">
        <f>+C12+B12</f>
        <v>1500</v>
      </c>
      <c r="E12" s="66">
        <v>500</v>
      </c>
      <c r="F12" s="1">
        <v>125</v>
      </c>
      <c r="G12" s="1">
        <f>-(E12+F12)/5</f>
        <v>-125</v>
      </c>
      <c r="H12" s="69">
        <f>+G12*4</f>
        <v>-500</v>
      </c>
      <c r="L12" s="1">
        <f t="shared" si="1"/>
        <v>1500</v>
      </c>
    </row>
    <row r="13" spans="1:12" s="6" customFormat="1" ht="18.600000000000001" customHeight="1" x14ac:dyDescent="0.2">
      <c r="A13" s="5" t="s">
        <v>228</v>
      </c>
      <c r="E13" s="7">
        <f>20%*(C14+C15)</f>
        <v>760</v>
      </c>
      <c r="F13" s="7">
        <v>375</v>
      </c>
      <c r="G13" s="7"/>
      <c r="H13" s="6">
        <f>-1500*0.2</f>
        <v>-300</v>
      </c>
      <c r="L13" s="206">
        <f>SUM(D13:K13)</f>
        <v>835</v>
      </c>
    </row>
    <row r="14" spans="1:12" ht="18.600000000000001" customHeight="1" x14ac:dyDescent="0.2">
      <c r="A14" s="1" t="s">
        <v>15</v>
      </c>
      <c r="B14" s="123">
        <v>5000</v>
      </c>
      <c r="C14" s="129">
        <v>2000</v>
      </c>
      <c r="D14" s="1">
        <f>+C14+B14</f>
        <v>7000</v>
      </c>
      <c r="E14" s="1">
        <f>-C14</f>
        <v>-2000</v>
      </c>
      <c r="L14" s="123">
        <f t="shared" ref="L14:L17" si="2">SUM(D14:K14)</f>
        <v>5000</v>
      </c>
    </row>
    <row r="15" spans="1:12" ht="18.600000000000001" customHeight="1" x14ac:dyDescent="0.2">
      <c r="A15" s="1" t="s">
        <v>16</v>
      </c>
      <c r="B15" s="123">
        <v>3000</v>
      </c>
      <c r="C15" s="129">
        <v>1800</v>
      </c>
      <c r="D15" s="1">
        <f>+C15+B15</f>
        <v>4800</v>
      </c>
      <c r="E15" s="1">
        <f>-C15</f>
        <v>-1800</v>
      </c>
      <c r="L15" s="123">
        <f t="shared" si="2"/>
        <v>3000</v>
      </c>
    </row>
    <row r="16" spans="1:12" ht="18.600000000000001" customHeight="1" x14ac:dyDescent="0.2">
      <c r="A16" s="39" t="s">
        <v>74</v>
      </c>
      <c r="E16" s="67">
        <f>80%*(1800-800)</f>
        <v>800</v>
      </c>
      <c r="H16" s="1">
        <f>-1500*0.8</f>
        <v>-1200</v>
      </c>
      <c r="I16" s="1">
        <v>320</v>
      </c>
      <c r="L16" s="206">
        <f t="shared" si="2"/>
        <v>-80</v>
      </c>
    </row>
    <row r="17" spans="1:12" ht="18.600000000000001" customHeight="1" x14ac:dyDescent="0.2">
      <c r="A17" s="1" t="s">
        <v>17</v>
      </c>
      <c r="B17" s="1">
        <v>300</v>
      </c>
      <c r="C17" s="1">
        <v>900</v>
      </c>
      <c r="D17" s="1">
        <f>+C17+B17</f>
        <v>1200</v>
      </c>
      <c r="G17" s="1">
        <f>+G26</f>
        <v>-375</v>
      </c>
      <c r="I17" s="1">
        <v>-320</v>
      </c>
      <c r="J17" s="1">
        <v>-75</v>
      </c>
      <c r="L17" s="1">
        <f t="shared" si="2"/>
        <v>430</v>
      </c>
    </row>
    <row r="18" spans="1:12" ht="18.600000000000001" customHeight="1" thickBot="1" x14ac:dyDescent="0.25">
      <c r="A18" s="1" t="s">
        <v>18</v>
      </c>
      <c r="B18" s="4">
        <f>+B9</f>
        <v>14800</v>
      </c>
      <c r="C18" s="4">
        <f>+C9</f>
        <v>6700</v>
      </c>
      <c r="D18" s="4">
        <f>+C18+B18</f>
        <v>21500</v>
      </c>
      <c r="E18" s="4">
        <f>SUM(E11:E17)</f>
        <v>-1740</v>
      </c>
      <c r="F18" s="4">
        <f>SUM(F11:F17)</f>
        <v>500</v>
      </c>
      <c r="G18" s="4">
        <f>SUM(G12:G17)</f>
        <v>-500</v>
      </c>
      <c r="H18" s="4">
        <f>SUM(H12:H17)</f>
        <v>-2000</v>
      </c>
      <c r="I18" s="4">
        <v>0</v>
      </c>
      <c r="J18" s="4">
        <f>SUM(J11:J17)</f>
        <v>-75</v>
      </c>
      <c r="K18" s="4"/>
      <c r="L18" s="4">
        <f>SUM(L11:L17)</f>
        <v>17685</v>
      </c>
    </row>
    <row r="19" spans="1:12" ht="18.600000000000001" customHeight="1" thickTop="1" x14ac:dyDescent="0.2"/>
    <row r="20" spans="1:12" ht="18.600000000000001" customHeight="1" x14ac:dyDescent="0.2">
      <c r="A20" s="1" t="s">
        <v>19</v>
      </c>
      <c r="B20" s="1">
        <v>45000</v>
      </c>
      <c r="C20" s="1">
        <v>80000</v>
      </c>
      <c r="D20" s="1">
        <f t="shared" ref="D20:D25" si="3">+C20+B20</f>
        <v>125000</v>
      </c>
      <c r="J20" s="1">
        <v>-800</v>
      </c>
      <c r="L20" s="1">
        <f t="shared" ref="L20:L25" si="4">SUM(D20:K20)</f>
        <v>124200</v>
      </c>
    </row>
    <row r="21" spans="1:12" ht="18.600000000000001" customHeight="1" x14ac:dyDescent="0.2">
      <c r="A21" s="1" t="s">
        <v>21</v>
      </c>
      <c r="B21" s="1">
        <f>+B5</f>
        <v>600</v>
      </c>
      <c r="C21" s="1">
        <f>+C5</f>
        <v>1800</v>
      </c>
      <c r="D21" s="1">
        <f t="shared" si="3"/>
        <v>2400</v>
      </c>
      <c r="J21" s="1">
        <v>-100</v>
      </c>
      <c r="L21" s="1">
        <f t="shared" si="4"/>
        <v>2300</v>
      </c>
    </row>
    <row r="22" spans="1:12" ht="18.600000000000001" customHeight="1" x14ac:dyDescent="0.2">
      <c r="A22" s="3" t="s">
        <v>20</v>
      </c>
      <c r="B22" s="129">
        <f>400*0.8</f>
        <v>320</v>
      </c>
      <c r="D22" s="1">
        <f t="shared" si="3"/>
        <v>320</v>
      </c>
      <c r="I22" s="1">
        <v>-320</v>
      </c>
      <c r="L22" s="1">
        <f t="shared" si="4"/>
        <v>0</v>
      </c>
    </row>
    <row r="23" spans="1:12" ht="18.600000000000001" customHeight="1" x14ac:dyDescent="0.2">
      <c r="A23" s="3" t="s">
        <v>29</v>
      </c>
      <c r="B23" s="1">
        <f>-B20-B21-B22-B25+B26-B24</f>
        <v>-45670</v>
      </c>
      <c r="C23" s="1">
        <f>-C20-C21-C22-C25+C26-C24</f>
        <v>-80800</v>
      </c>
      <c r="D23" s="1">
        <f t="shared" si="3"/>
        <v>-126470</v>
      </c>
      <c r="G23" s="1">
        <v>-500</v>
      </c>
      <c r="J23" s="1">
        <v>800</v>
      </c>
      <c r="L23" s="1">
        <f t="shared" si="4"/>
        <v>-126170</v>
      </c>
    </row>
    <row r="24" spans="1:12" ht="18.600000000000001" customHeight="1" x14ac:dyDescent="0.2">
      <c r="A24" s="2" t="s">
        <v>26</v>
      </c>
      <c r="B24" s="1">
        <v>150</v>
      </c>
      <c r="C24" s="1">
        <v>200</v>
      </c>
      <c r="D24" s="1">
        <f t="shared" si="3"/>
        <v>350</v>
      </c>
      <c r="L24" s="1">
        <f t="shared" si="4"/>
        <v>350</v>
      </c>
    </row>
    <row r="25" spans="1:12" ht="18.600000000000001" customHeight="1" x14ac:dyDescent="0.2">
      <c r="A25" s="1" t="s">
        <v>73</v>
      </c>
      <c r="B25" s="69">
        <f>-B26/75%*25%</f>
        <v>-100</v>
      </c>
      <c r="C25" s="69">
        <f>-C26/75%*25%</f>
        <v>-300</v>
      </c>
      <c r="D25" s="69">
        <f t="shared" si="3"/>
        <v>-400</v>
      </c>
      <c r="G25" s="1">
        <v>125</v>
      </c>
      <c r="H25" s="69"/>
      <c r="J25" s="1">
        <v>25</v>
      </c>
      <c r="L25" s="1">
        <f t="shared" si="4"/>
        <v>-250</v>
      </c>
    </row>
    <row r="26" spans="1:12" ht="18.600000000000001" customHeight="1" thickBot="1" x14ac:dyDescent="0.25">
      <c r="A26" s="1" t="s">
        <v>24</v>
      </c>
      <c r="B26" s="113">
        <f>+B17</f>
        <v>300</v>
      </c>
      <c r="C26" s="4">
        <f>+C17</f>
        <v>900</v>
      </c>
      <c r="D26" s="4">
        <f>+C26+B26</f>
        <v>1200</v>
      </c>
      <c r="E26" s="4"/>
      <c r="F26" s="4"/>
      <c r="G26" s="4">
        <f>SUM(G20:G25)</f>
        <v>-375</v>
      </c>
      <c r="H26" s="4"/>
      <c r="I26" s="4">
        <v>-320</v>
      </c>
      <c r="J26" s="4">
        <f>SUM(J20:J25)</f>
        <v>-75</v>
      </c>
      <c r="K26" s="4"/>
      <c r="L26" s="113">
        <f>SUM(L20:L25)</f>
        <v>430</v>
      </c>
    </row>
    <row r="27" spans="1:12" ht="18.600000000000001" customHeight="1" thickTop="1" x14ac:dyDescent="0.2">
      <c r="A27" s="1" t="s">
        <v>118</v>
      </c>
      <c r="C27" s="1">
        <f>+C26*0.2</f>
        <v>180</v>
      </c>
      <c r="G27" s="1">
        <f>+G26*0.2</f>
        <v>-75</v>
      </c>
      <c r="L27" s="1">
        <f>+C27+G27</f>
        <v>105</v>
      </c>
    </row>
    <row r="28" spans="1:12" ht="18.600000000000001" customHeight="1" x14ac:dyDescent="0.2">
      <c r="A28" s="1" t="s">
        <v>246</v>
      </c>
      <c r="B28" s="1">
        <f>+B26-B27</f>
        <v>300</v>
      </c>
      <c r="C28" s="1">
        <f>+C26-C27</f>
        <v>720</v>
      </c>
      <c r="D28" s="1">
        <f t="shared" ref="D28:K28" si="5">+D26-D27</f>
        <v>1200</v>
      </c>
      <c r="E28" s="1">
        <f t="shared" si="5"/>
        <v>0</v>
      </c>
      <c r="F28" s="1">
        <f t="shared" si="5"/>
        <v>0</v>
      </c>
      <c r="G28" s="1">
        <f t="shared" si="5"/>
        <v>-300</v>
      </c>
      <c r="H28" s="1">
        <f t="shared" si="5"/>
        <v>0</v>
      </c>
      <c r="I28" s="1">
        <f t="shared" si="5"/>
        <v>-320</v>
      </c>
      <c r="J28" s="1">
        <f t="shared" si="5"/>
        <v>-75</v>
      </c>
      <c r="K28" s="1">
        <f t="shared" si="5"/>
        <v>0</v>
      </c>
      <c r="L28" s="1">
        <f>+L26-L27</f>
        <v>325</v>
      </c>
    </row>
    <row r="30" spans="1:12" ht="18.600000000000001" customHeight="1" x14ac:dyDescent="0.2">
      <c r="A30" s="1" t="s">
        <v>235</v>
      </c>
    </row>
    <row r="32" spans="1:12" ht="18.600000000000001" customHeight="1" x14ac:dyDescent="0.2">
      <c r="B32" s="1" t="s">
        <v>236</v>
      </c>
      <c r="C32" s="1" t="s">
        <v>237</v>
      </c>
      <c r="D32" s="1" t="s">
        <v>238</v>
      </c>
    </row>
    <row r="33" spans="1:4" ht="18.600000000000001" customHeight="1" x14ac:dyDescent="0.2">
      <c r="A33" s="1" t="s">
        <v>239</v>
      </c>
      <c r="B33" s="1">
        <v>300</v>
      </c>
      <c r="D33" s="1">
        <f>+B26</f>
        <v>300</v>
      </c>
    </row>
    <row r="34" spans="1:4" ht="18.600000000000001" customHeight="1" x14ac:dyDescent="0.2">
      <c r="A34" s="1" t="s">
        <v>166</v>
      </c>
      <c r="B34" s="1">
        <v>900</v>
      </c>
      <c r="C34" s="1">
        <v>180</v>
      </c>
      <c r="D34" s="1">
        <f>+B34-C34</f>
        <v>720</v>
      </c>
    </row>
    <row r="35" spans="1:4" ht="18.600000000000001" customHeight="1" x14ac:dyDescent="0.2">
      <c r="A35" s="1" t="s">
        <v>240</v>
      </c>
      <c r="B35" s="1">
        <v>-375</v>
      </c>
      <c r="C35" s="1">
        <v>-75</v>
      </c>
      <c r="D35" s="1">
        <f>+B35-C35</f>
        <v>-300</v>
      </c>
    </row>
    <row r="36" spans="1:4" ht="18.600000000000001" customHeight="1" x14ac:dyDescent="0.2">
      <c r="A36" s="1" t="s">
        <v>241</v>
      </c>
      <c r="B36" s="1">
        <v>-320</v>
      </c>
      <c r="D36" s="1">
        <v>-320</v>
      </c>
    </row>
    <row r="37" spans="1:4" ht="18.600000000000001" customHeight="1" x14ac:dyDescent="0.2">
      <c r="A37" s="1" t="s">
        <v>242</v>
      </c>
      <c r="B37" s="1">
        <v>-75</v>
      </c>
      <c r="D37" s="1">
        <v>-75</v>
      </c>
    </row>
    <row r="38" spans="1:4" ht="18.600000000000001" customHeight="1" thickBot="1" x14ac:dyDescent="0.25">
      <c r="A38" s="1" t="s">
        <v>243</v>
      </c>
      <c r="B38" s="4">
        <f>SUM(B33:B37)</f>
        <v>430</v>
      </c>
      <c r="C38" s="4">
        <f>SUM(C33:C37)</f>
        <v>105</v>
      </c>
      <c r="D38" s="4">
        <f>SUM(D33:D37)</f>
        <v>325</v>
      </c>
    </row>
    <row r="39" spans="1:4" ht="18.600000000000001" customHeight="1" thickTop="1" x14ac:dyDescent="0.2">
      <c r="A39" s="208" t="s">
        <v>244</v>
      </c>
      <c r="B39" s="1">
        <f>-C38</f>
        <v>-105</v>
      </c>
    </row>
    <row r="40" spans="1:4" ht="18.600000000000001" customHeight="1" thickBot="1" x14ac:dyDescent="0.25">
      <c r="A40" s="1" t="s">
        <v>245</v>
      </c>
      <c r="B40" s="4">
        <f>+B38+B39</f>
        <v>325</v>
      </c>
    </row>
    <row r="41" spans="1:4" ht="18.600000000000001" customHeight="1" thickTop="1" x14ac:dyDescent="0.2"/>
    <row r="51" spans="1:12" ht="18.600000000000001" customHeight="1" x14ac:dyDescent="0.2">
      <c r="L51" s="1">
        <f>+L26-L27</f>
        <v>325</v>
      </c>
    </row>
    <row r="53" spans="1:12" ht="18.600000000000001" customHeight="1" x14ac:dyDescent="0.2">
      <c r="A53" s="1" t="s">
        <v>229</v>
      </c>
    </row>
    <row r="55" spans="1:12" ht="18.600000000000001" customHeight="1" x14ac:dyDescent="0.2">
      <c r="B55" s="122">
        <v>1</v>
      </c>
      <c r="C55" s="122">
        <v>0.8</v>
      </c>
      <c r="D55" s="122">
        <v>0.2</v>
      </c>
    </row>
    <row r="56" spans="1:12" ht="18.600000000000001" customHeight="1" x14ac:dyDescent="0.2">
      <c r="A56" s="1" t="s">
        <v>93</v>
      </c>
      <c r="C56" s="1">
        <v>8000</v>
      </c>
    </row>
    <row r="57" spans="1:12" ht="18.600000000000001" customHeight="1" x14ac:dyDescent="0.2">
      <c r="A57" s="1" t="s">
        <v>128</v>
      </c>
      <c r="B57" s="1">
        <v>2800</v>
      </c>
      <c r="C57" s="1">
        <f>+B57*C55</f>
        <v>2240</v>
      </c>
    </row>
    <row r="58" spans="1:12" ht="18.600000000000001" customHeight="1" x14ac:dyDescent="0.2">
      <c r="A58" s="1" t="s">
        <v>129</v>
      </c>
      <c r="C58" s="1">
        <f>+C56-C57</f>
        <v>5760</v>
      </c>
    </row>
    <row r="60" spans="1:12" ht="18.600000000000001" customHeight="1" x14ac:dyDescent="0.2">
      <c r="A60" s="1" t="s">
        <v>230</v>
      </c>
      <c r="B60" s="1">
        <v>2500</v>
      </c>
      <c r="C60" s="129">
        <v>2000</v>
      </c>
      <c r="D60" s="1">
        <f>+B60-C60</f>
        <v>500</v>
      </c>
    </row>
    <row r="61" spans="1:12" ht="18.600000000000001" customHeight="1" x14ac:dyDescent="0.2">
      <c r="A61" s="1" t="s">
        <v>130</v>
      </c>
      <c r="B61" s="1">
        <f>-B60*0.25</f>
        <v>-625</v>
      </c>
      <c r="C61" s="129">
        <f>-C60*0.25</f>
        <v>-500</v>
      </c>
      <c r="D61" s="1">
        <f>-D60*0.25</f>
        <v>-125</v>
      </c>
    </row>
    <row r="62" spans="1:12" ht="18.600000000000001" customHeight="1" x14ac:dyDescent="0.2">
      <c r="A62" s="1" t="s">
        <v>231</v>
      </c>
      <c r="C62" s="1">
        <f>+C60+C61</f>
        <v>1500</v>
      </c>
      <c r="D62" s="1">
        <f>+D60+D61</f>
        <v>375</v>
      </c>
    </row>
    <row r="64" spans="1:12" ht="18.600000000000001" customHeight="1" x14ac:dyDescent="0.2">
      <c r="A64" s="1" t="s">
        <v>132</v>
      </c>
      <c r="C64" s="129">
        <f>+C58-C62</f>
        <v>4260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M40"/>
  <sheetViews>
    <sheetView topLeftCell="A19" zoomScale="160" zoomScaleNormal="160" workbookViewId="0">
      <selection activeCell="A29" sqref="A29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77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 t="s">
        <v>133</v>
      </c>
      <c r="F2" s="15" t="s">
        <v>196</v>
      </c>
      <c r="G2" s="15" t="s">
        <v>197</v>
      </c>
      <c r="H2" s="15" t="s">
        <v>198</v>
      </c>
      <c r="I2" s="15" t="s">
        <v>199</v>
      </c>
      <c r="J2" s="15" t="s">
        <v>200</v>
      </c>
      <c r="K2" s="16"/>
      <c r="L2" s="13"/>
    </row>
    <row r="4" spans="1:12" ht="18.600000000000001" customHeight="1" x14ac:dyDescent="0.2">
      <c r="A4" s="1" t="s">
        <v>78</v>
      </c>
      <c r="B4" s="1">
        <v>200</v>
      </c>
      <c r="C4" s="1">
        <v>700</v>
      </c>
      <c r="D4" s="1">
        <f>+C4+B4</f>
        <v>900</v>
      </c>
      <c r="I4" s="1">
        <v>50</v>
      </c>
      <c r="J4" s="1">
        <v>-5</v>
      </c>
      <c r="L4" s="1">
        <f>SUM(D4:K4)</f>
        <v>945</v>
      </c>
    </row>
    <row r="5" spans="1:12" ht="18.600000000000001" customHeight="1" x14ac:dyDescent="0.2">
      <c r="A5" s="1" t="s">
        <v>6</v>
      </c>
      <c r="B5" s="1">
        <v>600</v>
      </c>
      <c r="C5" s="1">
        <v>1800</v>
      </c>
      <c r="D5" s="1">
        <f>+C5+B5</f>
        <v>2400</v>
      </c>
      <c r="L5" s="1">
        <f t="shared" ref="L5:L8" si="0">SUM(D5:K5)</f>
        <v>2400</v>
      </c>
    </row>
    <row r="6" spans="1:12" ht="18.600000000000001" customHeight="1" x14ac:dyDescent="0.2">
      <c r="A6" s="1" t="s">
        <v>42</v>
      </c>
      <c r="B6" s="1">
        <v>6000</v>
      </c>
      <c r="C6" s="1">
        <v>8500</v>
      </c>
      <c r="D6" s="1">
        <f>+C6+B6</f>
        <v>14500</v>
      </c>
      <c r="E6" s="140">
        <v>2400</v>
      </c>
      <c r="F6" s="140">
        <v>600</v>
      </c>
      <c r="G6" s="1">
        <v>-300</v>
      </c>
      <c r="H6" s="1">
        <f>-300*6</f>
        <v>-1800</v>
      </c>
      <c r="I6" s="1">
        <v>-200</v>
      </c>
      <c r="J6" s="1">
        <v>20</v>
      </c>
      <c r="L6" s="1">
        <f t="shared" si="0"/>
        <v>15220</v>
      </c>
    </row>
    <row r="7" spans="1:12" ht="18.600000000000001" customHeight="1" x14ac:dyDescent="0.2">
      <c r="A7" s="6" t="s">
        <v>72</v>
      </c>
      <c r="E7" s="197">
        <v>4200</v>
      </c>
      <c r="L7" s="1">
        <f t="shared" si="0"/>
        <v>4200</v>
      </c>
    </row>
    <row r="8" spans="1:12" ht="18.600000000000001" customHeight="1" x14ac:dyDescent="0.2">
      <c r="A8" s="130" t="s">
        <v>9</v>
      </c>
      <c r="B8" s="129">
        <v>10000</v>
      </c>
      <c r="D8" s="1">
        <f>+C8+B8</f>
        <v>10000</v>
      </c>
      <c r="E8" s="1">
        <f>-B8</f>
        <v>-10000</v>
      </c>
      <c r="L8" s="1">
        <f t="shared" si="0"/>
        <v>0</v>
      </c>
    </row>
    <row r="9" spans="1:12" ht="18.600000000000001" customHeight="1" thickBot="1" x14ac:dyDescent="0.25">
      <c r="A9" s="1" t="s">
        <v>10</v>
      </c>
      <c r="B9" s="4">
        <f>SUM(B4:B8)</f>
        <v>16800</v>
      </c>
      <c r="C9" s="4">
        <f>SUM(C4:C8)</f>
        <v>11000</v>
      </c>
      <c r="D9" s="4">
        <f>+C9+B9</f>
        <v>27800</v>
      </c>
      <c r="E9" s="4">
        <f>SUM(E4:E8)</f>
        <v>-3400</v>
      </c>
      <c r="F9" s="4"/>
      <c r="G9" s="4">
        <f>SUM(G4:G8)</f>
        <v>-300</v>
      </c>
      <c r="H9" s="4">
        <f>SUM(H4:H8)</f>
        <v>-1800</v>
      </c>
      <c r="I9" s="4">
        <f>SUM(I4:I8)</f>
        <v>-150</v>
      </c>
      <c r="J9" s="4">
        <f>SUM(J4:J8)</f>
        <v>15</v>
      </c>
      <c r="K9" s="4"/>
      <c r="L9" s="141">
        <f>SUM(L4:L8)</f>
        <v>22765</v>
      </c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+B18-SUM(B12:B17)</f>
        <v>8300</v>
      </c>
      <c r="C11" s="1">
        <f>+C18-SUM(C12:C17)</f>
        <v>1800</v>
      </c>
      <c r="D11" s="1">
        <f>+C11+B11</f>
        <v>10100</v>
      </c>
      <c r="L11" s="1">
        <f t="shared" ref="L11:L17" si="1">SUM(D11:K11)</f>
        <v>10100</v>
      </c>
    </row>
    <row r="12" spans="1:12" ht="18.600000000000001" customHeight="1" x14ac:dyDescent="0.2">
      <c r="A12" s="1" t="s">
        <v>79</v>
      </c>
      <c r="B12" s="1">
        <v>200</v>
      </c>
      <c r="C12" s="1">
        <v>1300</v>
      </c>
      <c r="D12" s="1">
        <f>+C12+B12</f>
        <v>1500</v>
      </c>
      <c r="E12" s="198">
        <v>600</v>
      </c>
      <c r="F12" s="140">
        <v>150</v>
      </c>
      <c r="G12" s="1">
        <v>-75</v>
      </c>
      <c r="H12" s="1">
        <f>-75*6</f>
        <v>-450</v>
      </c>
      <c r="L12" s="1">
        <f t="shared" si="1"/>
        <v>1725</v>
      </c>
    </row>
    <row r="13" spans="1:12" s="6" customFormat="1" ht="18.600000000000001" customHeight="1" x14ac:dyDescent="0.2">
      <c r="A13" s="5" t="s">
        <v>80</v>
      </c>
      <c r="E13" s="47">
        <f>20%*(C14+C15)</f>
        <v>1400</v>
      </c>
      <c r="F13" s="47">
        <v>450</v>
      </c>
      <c r="G13" s="47"/>
      <c r="H13" s="6">
        <f>-(1800-450)*0.2</f>
        <v>-270</v>
      </c>
      <c r="L13" s="201">
        <f t="shared" si="1"/>
        <v>1580</v>
      </c>
    </row>
    <row r="14" spans="1:12" ht="18.600000000000001" customHeight="1" x14ac:dyDescent="0.2">
      <c r="A14" s="1" t="s">
        <v>15</v>
      </c>
      <c r="B14" s="201">
        <v>5000</v>
      </c>
      <c r="C14" s="129">
        <v>4000</v>
      </c>
      <c r="D14" s="1">
        <f>+C14+B14</f>
        <v>9000</v>
      </c>
      <c r="E14" s="1">
        <f>-C14</f>
        <v>-4000</v>
      </c>
      <c r="L14" s="201">
        <f t="shared" si="1"/>
        <v>5000</v>
      </c>
    </row>
    <row r="15" spans="1:12" ht="18.600000000000001" customHeight="1" x14ac:dyDescent="0.2">
      <c r="A15" s="1" t="s">
        <v>16</v>
      </c>
      <c r="B15" s="201">
        <v>3000</v>
      </c>
      <c r="C15" s="129">
        <v>3000</v>
      </c>
      <c r="D15" s="1">
        <f>+C15+B15</f>
        <v>6000</v>
      </c>
      <c r="E15" s="1">
        <f>-C15</f>
        <v>-3000</v>
      </c>
      <c r="L15" s="201">
        <f t="shared" si="1"/>
        <v>3000</v>
      </c>
    </row>
    <row r="16" spans="1:12" ht="18.600000000000001" customHeight="1" x14ac:dyDescent="0.2">
      <c r="A16" s="39" t="s">
        <v>74</v>
      </c>
      <c r="E16" s="202">
        <f>80%*(3000-1000)</f>
        <v>1600</v>
      </c>
      <c r="H16" s="203">
        <f>-(1800-450)*0.8</f>
        <v>-1080</v>
      </c>
      <c r="L16" s="201">
        <f t="shared" si="1"/>
        <v>520</v>
      </c>
    </row>
    <row r="17" spans="1:13" ht="18.600000000000001" customHeight="1" x14ac:dyDescent="0.2">
      <c r="A17" s="1" t="s">
        <v>17</v>
      </c>
      <c r="B17" s="1">
        <v>300</v>
      </c>
      <c r="C17" s="1">
        <v>900</v>
      </c>
      <c r="D17" s="1">
        <f>+C17+B17</f>
        <v>1200</v>
      </c>
      <c r="G17" s="1">
        <v>-225</v>
      </c>
      <c r="I17" s="1">
        <v>-150</v>
      </c>
      <c r="J17" s="1">
        <v>15</v>
      </c>
      <c r="L17" s="199">
        <f t="shared" si="1"/>
        <v>840</v>
      </c>
    </row>
    <row r="18" spans="1:13" ht="18.600000000000001" customHeight="1" thickBot="1" x14ac:dyDescent="0.25">
      <c r="A18" s="1" t="s">
        <v>18</v>
      </c>
      <c r="B18" s="4">
        <f>+B9</f>
        <v>16800</v>
      </c>
      <c r="C18" s="4">
        <f>+C9</f>
        <v>11000</v>
      </c>
      <c r="D18" s="4">
        <f>+C18+B18</f>
        <v>27800</v>
      </c>
      <c r="E18" s="4">
        <f>SUM(E11:E17)</f>
        <v>-3400</v>
      </c>
      <c r="F18" s="4"/>
      <c r="G18" s="4">
        <f>SUM(G11:G17)</f>
        <v>-300</v>
      </c>
      <c r="H18" s="4">
        <f>SUM(H11:H17)</f>
        <v>-1800</v>
      </c>
      <c r="I18" s="4">
        <f>+I17</f>
        <v>-150</v>
      </c>
      <c r="J18" s="4">
        <f>+J17</f>
        <v>15</v>
      </c>
      <c r="K18" s="4"/>
      <c r="L18" s="141">
        <f>SUM(L11:L17)</f>
        <v>22765</v>
      </c>
    </row>
    <row r="19" spans="1:13" ht="18.600000000000001" customHeight="1" thickTop="1" x14ac:dyDescent="0.2"/>
    <row r="20" spans="1:13" ht="18.600000000000001" customHeight="1" x14ac:dyDescent="0.2">
      <c r="A20" s="1" t="s">
        <v>19</v>
      </c>
      <c r="B20" s="1">
        <v>45000</v>
      </c>
      <c r="C20" s="1">
        <v>80000</v>
      </c>
      <c r="D20" s="1">
        <f t="shared" ref="D20:D25" si="2">+C20+B20</f>
        <v>125000</v>
      </c>
      <c r="L20" s="1">
        <f t="shared" ref="L20:L26" si="3">SUM(D20:K20)</f>
        <v>125000</v>
      </c>
    </row>
    <row r="21" spans="1:13" ht="18.600000000000001" customHeight="1" x14ac:dyDescent="0.2">
      <c r="A21" s="1" t="s">
        <v>21</v>
      </c>
      <c r="B21" s="1">
        <f>+B5</f>
        <v>600</v>
      </c>
      <c r="C21" s="1">
        <f>+C5</f>
        <v>1800</v>
      </c>
      <c r="D21" s="1">
        <f t="shared" si="2"/>
        <v>2400</v>
      </c>
      <c r="L21" s="1">
        <f t="shared" si="3"/>
        <v>2400</v>
      </c>
    </row>
    <row r="22" spans="1:13" ht="18.600000000000001" customHeight="1" x14ac:dyDescent="0.2">
      <c r="A22" s="3" t="s">
        <v>20</v>
      </c>
      <c r="B22" s="1">
        <v>0</v>
      </c>
      <c r="D22" s="1">
        <f t="shared" si="2"/>
        <v>0</v>
      </c>
      <c r="L22" s="1">
        <f t="shared" si="3"/>
        <v>0</v>
      </c>
    </row>
    <row r="23" spans="1:13" ht="18.600000000000001" customHeight="1" x14ac:dyDescent="0.2">
      <c r="A23" s="3" t="s">
        <v>29</v>
      </c>
      <c r="B23" s="1">
        <f>-B20-B21-B22-B25+B27-B24</f>
        <v>-45350</v>
      </c>
      <c r="C23" s="1">
        <f>-C20-C21-C22-C25+C27-C24</f>
        <v>-80800</v>
      </c>
      <c r="D23" s="1">
        <f t="shared" si="2"/>
        <v>-126150</v>
      </c>
      <c r="G23" s="1">
        <v>-300</v>
      </c>
      <c r="J23" s="1">
        <v>20</v>
      </c>
      <c r="L23" s="1">
        <f t="shared" si="3"/>
        <v>-126430</v>
      </c>
    </row>
    <row r="24" spans="1:13" ht="18.600000000000001" customHeight="1" x14ac:dyDescent="0.2">
      <c r="A24" s="2" t="s">
        <v>26</v>
      </c>
      <c r="B24" s="1">
        <v>150</v>
      </c>
      <c r="C24" s="123">
        <v>200</v>
      </c>
      <c r="D24" s="1">
        <f t="shared" si="2"/>
        <v>350</v>
      </c>
      <c r="I24" s="1">
        <v>-200</v>
      </c>
      <c r="L24" s="1">
        <f t="shared" si="3"/>
        <v>150</v>
      </c>
    </row>
    <row r="25" spans="1:13" ht="18.600000000000001" customHeight="1" x14ac:dyDescent="0.2">
      <c r="A25" s="1" t="s">
        <v>73</v>
      </c>
      <c r="B25" s="69">
        <f>-B27/75%*25%</f>
        <v>-100</v>
      </c>
      <c r="C25" s="69">
        <f>-C27/75%*25%</f>
        <v>-300</v>
      </c>
      <c r="D25" s="69">
        <f t="shared" si="2"/>
        <v>-400</v>
      </c>
      <c r="G25" s="1">
        <v>75</v>
      </c>
      <c r="H25" s="69"/>
      <c r="I25" s="1">
        <v>50</v>
      </c>
      <c r="J25" s="1">
        <v>-5</v>
      </c>
      <c r="L25" s="1">
        <f t="shared" si="3"/>
        <v>-280</v>
      </c>
    </row>
    <row r="26" spans="1:13" ht="18.600000000000001" customHeight="1" x14ac:dyDescent="0.2">
      <c r="A26" s="6" t="s">
        <v>14</v>
      </c>
      <c r="L26" s="1">
        <f t="shared" si="3"/>
        <v>0</v>
      </c>
    </row>
    <row r="27" spans="1:13" ht="18.600000000000001" customHeight="1" thickBot="1" x14ac:dyDescent="0.25">
      <c r="A27" s="1" t="s">
        <v>24</v>
      </c>
      <c r="B27" s="4">
        <f>+B17</f>
        <v>300</v>
      </c>
      <c r="C27" s="4">
        <f>+C17</f>
        <v>900</v>
      </c>
      <c r="D27" s="4">
        <f>+C27+B27</f>
        <v>1200</v>
      </c>
      <c r="E27" s="4"/>
      <c r="F27" s="4"/>
      <c r="G27" s="4">
        <f>SUM(G20:G26)</f>
        <v>-225</v>
      </c>
      <c r="H27" s="4"/>
      <c r="I27" s="4">
        <f>SUM(I20:I26)</f>
        <v>-150</v>
      </c>
      <c r="J27" s="4">
        <f>SUM(J20:J26)</f>
        <v>15</v>
      </c>
      <c r="K27" s="4">
        <f>SUM(K20:K26)</f>
        <v>0</v>
      </c>
      <c r="L27" s="200">
        <f>SUM(L20:L26)</f>
        <v>840</v>
      </c>
    </row>
    <row r="28" spans="1:13" ht="18.600000000000001" customHeight="1" thickTop="1" x14ac:dyDescent="0.2">
      <c r="A28" s="1" t="s">
        <v>134</v>
      </c>
      <c r="C28" s="1">
        <f>+C27*0.2</f>
        <v>180</v>
      </c>
      <c r="G28" s="1">
        <f>+G27*0.2</f>
        <v>-45</v>
      </c>
      <c r="I28" s="1">
        <f>+I27*0.2</f>
        <v>-30</v>
      </c>
      <c r="J28" s="1">
        <f>+J27*0.2</f>
        <v>3</v>
      </c>
      <c r="L28" s="1">
        <f>SUM(C28:K28)</f>
        <v>108</v>
      </c>
    </row>
    <row r="29" spans="1:13" s="129" customFormat="1" ht="18.600000000000001" customHeight="1" x14ac:dyDescent="0.2">
      <c r="B29" s="129">
        <v>300</v>
      </c>
      <c r="C29" s="129">
        <f>+C27-C28</f>
        <v>720</v>
      </c>
      <c r="G29" s="129">
        <f>+G27-G28</f>
        <v>-180</v>
      </c>
      <c r="I29" s="129">
        <f>+I27-I28</f>
        <v>-120</v>
      </c>
      <c r="J29" s="129">
        <f>+J27-J28</f>
        <v>12</v>
      </c>
      <c r="L29" s="129">
        <f>+L27-L28</f>
        <v>732</v>
      </c>
    </row>
    <row r="31" spans="1:13" s="28" customFormat="1" ht="18.600000000000001" customHeight="1" x14ac:dyDescent="0.2">
      <c r="A31" s="54" t="s">
        <v>194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1"/>
      <c r="M31" s="70"/>
    </row>
    <row r="32" spans="1:13" s="28" customFormat="1" ht="18.600000000000001" customHeight="1" x14ac:dyDescent="0.2">
      <c r="A32" s="72"/>
      <c r="B32" s="128"/>
      <c r="C32" s="128"/>
      <c r="D32" s="128"/>
      <c r="E32" s="72"/>
      <c r="F32" s="72"/>
      <c r="G32" s="72"/>
      <c r="H32" s="72"/>
      <c r="I32" s="72"/>
      <c r="J32" s="54"/>
      <c r="K32" s="54"/>
      <c r="L32" s="54"/>
      <c r="M32" s="70"/>
    </row>
    <row r="33" spans="1:13" s="28" customFormat="1" ht="18.600000000000001" customHeight="1" x14ac:dyDescent="0.2">
      <c r="A33" s="73"/>
      <c r="B33" s="191">
        <v>1</v>
      </c>
      <c r="C33" s="192">
        <v>0.8</v>
      </c>
      <c r="D33" s="191">
        <v>0.2</v>
      </c>
      <c r="E33" s="74"/>
      <c r="F33" s="74"/>
      <c r="G33" s="74"/>
      <c r="H33" s="74"/>
      <c r="I33" s="74"/>
      <c r="J33" s="54"/>
      <c r="K33" s="54"/>
      <c r="L33" s="54"/>
      <c r="M33" s="70"/>
    </row>
    <row r="34" spans="1:13" s="28" customFormat="1" ht="18.600000000000001" customHeight="1" x14ac:dyDescent="0.2">
      <c r="A34" s="60" t="s">
        <v>93</v>
      </c>
      <c r="B34" s="131"/>
      <c r="C34" s="131">
        <v>10000</v>
      </c>
      <c r="D34" s="131"/>
      <c r="E34" s="74"/>
      <c r="F34" s="74"/>
      <c r="G34" s="74"/>
      <c r="H34" s="74"/>
      <c r="I34" s="74"/>
      <c r="J34" s="54"/>
      <c r="K34" s="75"/>
      <c r="L34" s="54"/>
      <c r="M34" s="70"/>
    </row>
    <row r="35" spans="1:13" ht="18.600000000000001" customHeight="1" x14ac:dyDescent="0.2">
      <c r="A35" s="72" t="s">
        <v>128</v>
      </c>
      <c r="B35" s="72">
        <v>5000</v>
      </c>
      <c r="C35" s="132">
        <f>+B35*C33</f>
        <v>4000</v>
      </c>
      <c r="D35" s="72"/>
      <c r="E35" s="72"/>
      <c r="F35" s="72"/>
      <c r="G35" s="72"/>
      <c r="H35" s="72"/>
      <c r="I35" s="72"/>
      <c r="J35" s="54"/>
      <c r="K35" s="75"/>
      <c r="L35" s="54"/>
      <c r="M35" s="54"/>
    </row>
    <row r="36" spans="1:13" ht="18.600000000000001" customHeight="1" x14ac:dyDescent="0.2">
      <c r="A36" s="73" t="s">
        <v>129</v>
      </c>
      <c r="B36" s="74"/>
      <c r="C36" s="193">
        <f>+C34-C35</f>
        <v>6000</v>
      </c>
      <c r="D36" s="74"/>
      <c r="E36" s="74"/>
      <c r="F36" s="74"/>
      <c r="G36" s="74"/>
      <c r="H36" s="74"/>
      <c r="I36" s="74"/>
      <c r="J36" s="54"/>
      <c r="K36" s="75"/>
      <c r="L36" s="54"/>
      <c r="M36" s="54"/>
    </row>
    <row r="37" spans="1:13" ht="18.600000000000001" customHeight="1" x14ac:dyDescent="0.2">
      <c r="A37" s="60" t="s">
        <v>146</v>
      </c>
      <c r="B37" s="194">
        <v>3000</v>
      </c>
      <c r="C37" s="195">
        <f>+B37*C33</f>
        <v>2400</v>
      </c>
      <c r="D37" s="194">
        <f>+B37-C37</f>
        <v>600</v>
      </c>
      <c r="E37" s="74"/>
      <c r="F37" s="74"/>
      <c r="G37" s="74"/>
      <c r="H37" s="74"/>
      <c r="I37" s="74"/>
      <c r="J37" s="54"/>
      <c r="K37" s="75"/>
      <c r="L37" s="54"/>
      <c r="M37" s="54"/>
    </row>
    <row r="38" spans="1:13" ht="18.600000000000001" customHeight="1" x14ac:dyDescent="0.2">
      <c r="A38" s="1" t="s">
        <v>130</v>
      </c>
      <c r="B38" s="1">
        <f>-B37*0.25</f>
        <v>-750</v>
      </c>
      <c r="C38" s="123">
        <f>-C37*0.25</f>
        <v>-600</v>
      </c>
      <c r="D38" s="1">
        <f>-D37*0.25</f>
        <v>-150</v>
      </c>
    </row>
    <row r="39" spans="1:13" ht="18.600000000000001" customHeight="1" x14ac:dyDescent="0.2">
      <c r="A39" s="1" t="s">
        <v>195</v>
      </c>
      <c r="B39" s="1">
        <f>+B37+B38</f>
        <v>2250</v>
      </c>
      <c r="C39" s="1">
        <f>+C37+C38</f>
        <v>1800</v>
      </c>
      <c r="D39" s="1">
        <f>+D37+D38</f>
        <v>450</v>
      </c>
    </row>
    <row r="40" spans="1:13" ht="18.600000000000001" customHeight="1" x14ac:dyDescent="0.2">
      <c r="A40" s="1" t="s">
        <v>132</v>
      </c>
      <c r="C40" s="196">
        <f>+C36-C39</f>
        <v>4200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L39"/>
  <sheetViews>
    <sheetView zoomScale="140" zoomScaleNormal="140" workbookViewId="0">
      <selection activeCell="A11" sqref="A11:XFD11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.42578125" style="94" customWidth="1"/>
    <col min="6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77</v>
      </c>
      <c r="B1" s="17" t="s">
        <v>0</v>
      </c>
      <c r="C1" s="18" t="s">
        <v>1</v>
      </c>
      <c r="D1" s="21" t="s">
        <v>2</v>
      </c>
      <c r="E1" s="126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 x14ac:dyDescent="0.2">
      <c r="B2" s="19"/>
      <c r="C2" s="20"/>
      <c r="D2" s="22"/>
      <c r="E2" s="15" t="s">
        <v>123</v>
      </c>
      <c r="F2" s="15" t="s">
        <v>124</v>
      </c>
      <c r="G2" s="15" t="s">
        <v>125</v>
      </c>
      <c r="H2" s="15" t="s">
        <v>126</v>
      </c>
      <c r="I2" s="15" t="s">
        <v>127</v>
      </c>
      <c r="J2" s="15" t="s">
        <v>104</v>
      </c>
      <c r="K2" s="16"/>
      <c r="L2" s="13"/>
    </row>
    <row r="4" spans="1:12" ht="18.600000000000001" customHeight="1" x14ac:dyDescent="0.2">
      <c r="A4" s="1" t="s">
        <v>78</v>
      </c>
      <c r="B4" s="1">
        <v>400</v>
      </c>
      <c r="C4" s="1">
        <v>500</v>
      </c>
      <c r="D4" s="1">
        <f>+C4+B4</f>
        <v>900</v>
      </c>
      <c r="I4" s="1">
        <f>-800*1.22</f>
        <v>-976</v>
      </c>
      <c r="L4" s="1">
        <f>SUM(D4:K4)</f>
        <v>-76</v>
      </c>
    </row>
    <row r="5" spans="1:12" ht="18.600000000000001" customHeight="1" x14ac:dyDescent="0.2">
      <c r="A5" s="1" t="s">
        <v>6</v>
      </c>
      <c r="B5" s="1">
        <v>700</v>
      </c>
      <c r="C5" s="1">
        <v>1300</v>
      </c>
      <c r="D5" s="1">
        <f>+C5+B5</f>
        <v>2000</v>
      </c>
      <c r="I5" s="76"/>
      <c r="L5" s="1">
        <f t="shared" ref="L5:L8" si="0">SUM(D5:K5)</f>
        <v>2000</v>
      </c>
    </row>
    <row r="6" spans="1:12" ht="18.600000000000001" customHeight="1" x14ac:dyDescent="0.2">
      <c r="A6" s="1" t="s">
        <v>42</v>
      </c>
      <c r="B6" s="1">
        <v>800</v>
      </c>
      <c r="C6" s="1">
        <v>7300</v>
      </c>
      <c r="D6" s="1">
        <f>+C6+B6</f>
        <v>8100</v>
      </c>
      <c r="E6" s="94">
        <v>2000</v>
      </c>
      <c r="F6" s="7">
        <v>500</v>
      </c>
      <c r="G6" s="76">
        <f>-20%*(E6+F6)</f>
        <v>-500</v>
      </c>
      <c r="H6" s="1">
        <f>G6*4</f>
        <v>-2000</v>
      </c>
      <c r="L6" s="1">
        <f t="shared" si="0"/>
        <v>8100</v>
      </c>
    </row>
    <row r="7" spans="1:12" ht="18.600000000000001" customHeight="1" x14ac:dyDescent="0.2">
      <c r="A7" s="6" t="s">
        <v>72</v>
      </c>
      <c r="E7" s="94">
        <v>6260</v>
      </c>
      <c r="L7" s="1">
        <f t="shared" si="0"/>
        <v>6260</v>
      </c>
    </row>
    <row r="8" spans="1:12" ht="18.600000000000001" customHeight="1" x14ac:dyDescent="0.2">
      <c r="A8" s="3" t="s">
        <v>9</v>
      </c>
      <c r="B8" s="121">
        <v>10000</v>
      </c>
      <c r="D8" s="1">
        <f>+C8+B8</f>
        <v>10000</v>
      </c>
      <c r="E8" s="94">
        <v>-10000</v>
      </c>
      <c r="L8" s="1">
        <f t="shared" si="0"/>
        <v>0</v>
      </c>
    </row>
    <row r="9" spans="1:12" ht="18.600000000000001" customHeight="1" thickBot="1" x14ac:dyDescent="0.25">
      <c r="A9" s="1" t="s">
        <v>10</v>
      </c>
      <c r="B9" s="4">
        <f>SUM(B4:B8)</f>
        <v>11900</v>
      </c>
      <c r="C9" s="4">
        <f>SUM(C4:C8)</f>
        <v>9100</v>
      </c>
      <c r="D9" s="4">
        <f>+C9+B9</f>
        <v>21000</v>
      </c>
      <c r="E9" s="108">
        <f>SUM(E4:E8)</f>
        <v>-1740</v>
      </c>
      <c r="F9" s="4">
        <f>SUM(F4:F8)</f>
        <v>500</v>
      </c>
      <c r="G9" s="4">
        <v>-500</v>
      </c>
      <c r="H9" s="4">
        <f>SUM(H1:H8)</f>
        <v>-2000</v>
      </c>
      <c r="I9" s="4"/>
      <c r="J9" s="4"/>
      <c r="K9" s="4"/>
      <c r="L9" s="4">
        <f>SUM(L4:L8)</f>
        <v>16284</v>
      </c>
    </row>
    <row r="10" spans="1:12" ht="18.600000000000001" customHeight="1" thickTop="1" x14ac:dyDescent="0.2"/>
    <row r="11" spans="1:12" ht="16.5" customHeight="1" x14ac:dyDescent="0.2">
      <c r="A11" s="1" t="s">
        <v>11</v>
      </c>
      <c r="B11" s="1">
        <f>+B19-SUM(B12:B18)</f>
        <v>3800</v>
      </c>
      <c r="C11" s="1">
        <f>+C19-SUM(C12:C18)</f>
        <v>2900</v>
      </c>
      <c r="D11" s="1">
        <f>+C11+B11</f>
        <v>6700</v>
      </c>
      <c r="I11" s="1">
        <f>-800*1.22</f>
        <v>-976</v>
      </c>
      <c r="L11" s="1">
        <f t="shared" ref="L11:L18" si="1">SUM(D11:K11)</f>
        <v>5724</v>
      </c>
    </row>
    <row r="12" spans="1:12" ht="18.600000000000001" customHeight="1" x14ac:dyDescent="0.2">
      <c r="A12" s="1" t="s">
        <v>79</v>
      </c>
      <c r="B12" s="1">
        <v>300</v>
      </c>
      <c r="C12" s="1">
        <v>1500</v>
      </c>
      <c r="D12" s="1">
        <f>+C12+B12</f>
        <v>1800</v>
      </c>
      <c r="E12" s="94">
        <v>500</v>
      </c>
      <c r="F12" s="1">
        <v>125</v>
      </c>
      <c r="G12" s="76">
        <f>-20%*(E12+F12)</f>
        <v>-125</v>
      </c>
      <c r="H12" s="1">
        <f>G12*4</f>
        <v>-500</v>
      </c>
      <c r="L12" s="1">
        <f t="shared" si="1"/>
        <v>1800</v>
      </c>
    </row>
    <row r="13" spans="1:12" s="6" customFormat="1" ht="18.600000000000001" customHeight="1" x14ac:dyDescent="0.2">
      <c r="A13" s="5" t="s">
        <v>80</v>
      </c>
      <c r="E13" s="94">
        <f>20%*(C15+C16)</f>
        <v>760</v>
      </c>
      <c r="F13" s="7">
        <f>+F6-F12</f>
        <v>375</v>
      </c>
      <c r="G13" s="76"/>
      <c r="H13" s="6">
        <f>-1500*0.2</f>
        <v>-300</v>
      </c>
      <c r="L13" s="1">
        <f t="shared" si="1"/>
        <v>835</v>
      </c>
    </row>
    <row r="14" spans="1:12" s="6" customFormat="1" ht="18.600000000000001" customHeight="1" x14ac:dyDescent="0.2">
      <c r="A14" s="6" t="s">
        <v>14</v>
      </c>
      <c r="K14" s="7"/>
      <c r="L14" s="1">
        <f t="shared" si="1"/>
        <v>0</v>
      </c>
    </row>
    <row r="15" spans="1:12" ht="18.600000000000001" customHeight="1" x14ac:dyDescent="0.2">
      <c r="A15" s="1" t="s">
        <v>15</v>
      </c>
      <c r="B15" s="1">
        <v>5000</v>
      </c>
      <c r="C15" s="121">
        <v>2000</v>
      </c>
      <c r="D15" s="1">
        <f>+C15+B15</f>
        <v>7000</v>
      </c>
      <c r="E15" s="94">
        <f>-C15</f>
        <v>-2000</v>
      </c>
      <c r="L15" s="1">
        <f t="shared" si="1"/>
        <v>5000</v>
      </c>
    </row>
    <row r="16" spans="1:12" ht="18.600000000000001" customHeight="1" x14ac:dyDescent="0.2">
      <c r="A16" s="1" t="s">
        <v>16</v>
      </c>
      <c r="B16" s="1">
        <v>2500</v>
      </c>
      <c r="C16" s="124">
        <v>1800</v>
      </c>
      <c r="D16" s="1">
        <f>+C16+B16</f>
        <v>4300</v>
      </c>
      <c r="E16" s="94">
        <f>-C16</f>
        <v>-1800</v>
      </c>
      <c r="H16" s="1">
        <f>-1500*0.8</f>
        <v>-1200</v>
      </c>
      <c r="L16" s="1">
        <f t="shared" si="1"/>
        <v>1300</v>
      </c>
    </row>
    <row r="17" spans="1:12" ht="18.600000000000001" customHeight="1" x14ac:dyDescent="0.2">
      <c r="A17" s="39" t="s">
        <v>74</v>
      </c>
      <c r="E17" s="127">
        <f>80%*(1800-800)</f>
        <v>800</v>
      </c>
      <c r="J17" s="1">
        <v>320</v>
      </c>
      <c r="L17" s="1">
        <f t="shared" si="1"/>
        <v>1120</v>
      </c>
    </row>
    <row r="18" spans="1:12" ht="18.600000000000001" customHeight="1" x14ac:dyDescent="0.2">
      <c r="A18" s="1" t="s">
        <v>17</v>
      </c>
      <c r="B18" s="1">
        <v>300</v>
      </c>
      <c r="C18" s="1">
        <v>900</v>
      </c>
      <c r="D18" s="1">
        <f>+C18+B18</f>
        <v>1200</v>
      </c>
      <c r="G18" s="1">
        <f>+G28</f>
        <v>-375</v>
      </c>
      <c r="J18" s="1">
        <v>-320</v>
      </c>
      <c r="L18" s="1">
        <f t="shared" si="1"/>
        <v>505</v>
      </c>
    </row>
    <row r="19" spans="1:12" ht="18.600000000000001" customHeight="1" thickBot="1" x14ac:dyDescent="0.25">
      <c r="A19" s="1" t="s">
        <v>18</v>
      </c>
      <c r="B19" s="4">
        <f>+B9</f>
        <v>11900</v>
      </c>
      <c r="C19" s="4">
        <f>+C9</f>
        <v>9100</v>
      </c>
      <c r="D19" s="4">
        <f>+C19+B19</f>
        <v>21000</v>
      </c>
      <c r="E19" s="108">
        <f>SUM(E11:E18)</f>
        <v>-1740</v>
      </c>
      <c r="F19" s="4">
        <f>SUM(F11:F18)</f>
        <v>500</v>
      </c>
      <c r="G19" s="4">
        <f>SUM(G11:G18)</f>
        <v>-500</v>
      </c>
      <c r="H19" s="4">
        <f>SUM(H11:H18)</f>
        <v>-2000</v>
      </c>
      <c r="I19" s="4"/>
      <c r="J19" s="4">
        <v>0</v>
      </c>
      <c r="K19" s="4"/>
      <c r="L19" s="4">
        <f>SUM(L11:L18)</f>
        <v>16284</v>
      </c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50000</v>
      </c>
      <c r="C21" s="1">
        <v>70000</v>
      </c>
      <c r="D21" s="1">
        <f t="shared" ref="D21:D26" si="2">+C21+B21</f>
        <v>120000</v>
      </c>
      <c r="I21" s="76">
        <v>-800</v>
      </c>
      <c r="L21" s="1">
        <f t="shared" ref="L21:L27" si="3">SUM(D21:K21)</f>
        <v>119200</v>
      </c>
    </row>
    <row r="22" spans="1:12" ht="18.600000000000001" customHeight="1" x14ac:dyDescent="0.2">
      <c r="A22" s="1" t="s">
        <v>21</v>
      </c>
      <c r="B22" s="1">
        <f>+B5</f>
        <v>700</v>
      </c>
      <c r="C22" s="1">
        <f>+C5</f>
        <v>1300</v>
      </c>
      <c r="D22" s="1">
        <f t="shared" si="2"/>
        <v>2000</v>
      </c>
      <c r="L22" s="1">
        <f t="shared" si="3"/>
        <v>2000</v>
      </c>
    </row>
    <row r="23" spans="1:12" ht="18.600000000000001" customHeight="1" x14ac:dyDescent="0.2">
      <c r="A23" s="125" t="s">
        <v>20</v>
      </c>
      <c r="B23" s="121">
        <f>400*0.8</f>
        <v>320</v>
      </c>
      <c r="D23" s="1">
        <f t="shared" si="2"/>
        <v>320</v>
      </c>
      <c r="J23" s="1">
        <v>-320</v>
      </c>
      <c r="L23" s="1">
        <f t="shared" si="3"/>
        <v>0</v>
      </c>
    </row>
    <row r="24" spans="1:12" ht="18.600000000000001" customHeight="1" x14ac:dyDescent="0.2">
      <c r="A24" s="3" t="s">
        <v>29</v>
      </c>
      <c r="B24" s="1">
        <f>-B21-B22-B23-B26+B28-B25</f>
        <v>-50820</v>
      </c>
      <c r="C24" s="1">
        <f>-C21-C22-C23-C26+C28-C25</f>
        <v>-70400</v>
      </c>
      <c r="D24" s="1">
        <f t="shared" si="2"/>
        <v>-121220</v>
      </c>
      <c r="G24" s="1">
        <v>-500</v>
      </c>
      <c r="I24" s="1">
        <v>800</v>
      </c>
      <c r="L24" s="1">
        <f t="shared" si="3"/>
        <v>-120920</v>
      </c>
    </row>
    <row r="25" spans="1:12" ht="18.600000000000001" customHeight="1" x14ac:dyDescent="0.2">
      <c r="A25" s="2" t="s">
        <v>26</v>
      </c>
      <c r="B25" s="1">
        <v>200</v>
      </c>
      <c r="C25" s="1">
        <v>300</v>
      </c>
      <c r="D25" s="1">
        <f t="shared" si="2"/>
        <v>500</v>
      </c>
      <c r="L25" s="1">
        <f t="shared" si="3"/>
        <v>500</v>
      </c>
    </row>
    <row r="26" spans="1:12" ht="18.600000000000001" customHeight="1" x14ac:dyDescent="0.2">
      <c r="A26" s="1" t="s">
        <v>73</v>
      </c>
      <c r="B26" s="69">
        <f>-B28/75%*25%</f>
        <v>-100</v>
      </c>
      <c r="C26" s="69">
        <f>-C28/75%*25%</f>
        <v>-300</v>
      </c>
      <c r="D26" s="69">
        <f t="shared" si="2"/>
        <v>-400</v>
      </c>
      <c r="G26" s="1">
        <v>125</v>
      </c>
      <c r="H26" s="69"/>
      <c r="L26" s="1">
        <f t="shared" si="3"/>
        <v>-275</v>
      </c>
    </row>
    <row r="27" spans="1:12" ht="18.600000000000001" customHeight="1" x14ac:dyDescent="0.2">
      <c r="A27" s="6" t="s">
        <v>14</v>
      </c>
      <c r="L27" s="1">
        <f t="shared" si="3"/>
        <v>0</v>
      </c>
    </row>
    <row r="28" spans="1:12" ht="18.600000000000001" customHeight="1" thickBot="1" x14ac:dyDescent="0.25">
      <c r="A28" s="1" t="s">
        <v>24</v>
      </c>
      <c r="B28" s="4">
        <f>+B18</f>
        <v>300</v>
      </c>
      <c r="C28" s="4">
        <f>+C18</f>
        <v>900</v>
      </c>
      <c r="D28" s="4">
        <f>+C28+B28</f>
        <v>1200</v>
      </c>
      <c r="E28" s="108"/>
      <c r="F28" s="4"/>
      <c r="G28" s="4">
        <f>SUM(G20:G27)</f>
        <v>-375</v>
      </c>
      <c r="H28" s="4"/>
      <c r="I28" s="4"/>
      <c r="J28" s="4">
        <v>-320</v>
      </c>
      <c r="K28" s="4"/>
      <c r="L28" s="4">
        <f>SUM(L21:L27)</f>
        <v>505</v>
      </c>
    </row>
    <row r="29" spans="1:12" s="6" customFormat="1" ht="18.600000000000001" customHeight="1" thickTop="1" x14ac:dyDescent="0.2">
      <c r="A29" s="6" t="s">
        <v>118</v>
      </c>
      <c r="C29" s="6">
        <f>+C28*0.2</f>
        <v>180</v>
      </c>
      <c r="G29" s="6">
        <f>+G28*0.12</f>
        <v>-45</v>
      </c>
      <c r="L29" s="6">
        <f>+C29+G29</f>
        <v>135</v>
      </c>
    </row>
    <row r="31" spans="1:12" ht="18.600000000000001" customHeight="1" x14ac:dyDescent="0.2">
      <c r="A31" s="1" t="s">
        <v>119</v>
      </c>
    </row>
    <row r="33" spans="1:4" ht="18.600000000000001" customHeight="1" x14ac:dyDescent="0.2">
      <c r="B33" s="122">
        <v>1</v>
      </c>
      <c r="C33" s="122">
        <v>0.8</v>
      </c>
      <c r="D33" s="122">
        <v>0.2</v>
      </c>
    </row>
    <row r="34" spans="1:4" ht="18.600000000000001" customHeight="1" x14ac:dyDescent="0.2">
      <c r="A34" s="1" t="s">
        <v>111</v>
      </c>
      <c r="C34" s="1">
        <v>10000</v>
      </c>
    </row>
    <row r="35" spans="1:4" ht="18.600000000000001" customHeight="1" x14ac:dyDescent="0.2">
      <c r="A35" s="1" t="s">
        <v>120</v>
      </c>
      <c r="B35" s="1">
        <v>2800</v>
      </c>
      <c r="C35" s="1">
        <f>+B35*C33</f>
        <v>2240</v>
      </c>
    </row>
    <row r="36" spans="1:4" ht="18.600000000000001" customHeight="1" x14ac:dyDescent="0.2">
      <c r="A36" s="1" t="s">
        <v>95</v>
      </c>
      <c r="C36" s="1">
        <f>+C34-C35</f>
        <v>7760</v>
      </c>
    </row>
    <row r="37" spans="1:4" ht="18.600000000000001" customHeight="1" x14ac:dyDescent="0.2">
      <c r="A37" s="1" t="s">
        <v>121</v>
      </c>
      <c r="B37" s="1">
        <v>2500</v>
      </c>
      <c r="C37" s="1">
        <f>+B37*C33</f>
        <v>2000</v>
      </c>
      <c r="D37" s="1">
        <f>+B37-C37</f>
        <v>500</v>
      </c>
    </row>
    <row r="38" spans="1:4" ht="18.600000000000001" customHeight="1" x14ac:dyDescent="0.2">
      <c r="A38" s="1" t="s">
        <v>122</v>
      </c>
      <c r="B38" s="1">
        <f>-B37*0.25</f>
        <v>-625</v>
      </c>
      <c r="C38" s="1">
        <f t="shared" ref="C38:D38" si="4">-C37*0.25</f>
        <v>-500</v>
      </c>
      <c r="D38" s="1">
        <f t="shared" si="4"/>
        <v>-125</v>
      </c>
    </row>
    <row r="39" spans="1:4" ht="18.600000000000001" customHeight="1" x14ac:dyDescent="0.2">
      <c r="A39" s="1" t="s">
        <v>96</v>
      </c>
      <c r="C39" s="1">
        <f>+C36-C37-C38</f>
        <v>6260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M46"/>
  <sheetViews>
    <sheetView topLeftCell="A7" zoomScale="150" zoomScaleNormal="150" workbookViewId="0">
      <selection activeCell="J27" sqref="J27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" style="1" customWidth="1"/>
    <col min="6" max="7" width="16.42578125" style="1" customWidth="1"/>
    <col min="8" max="8" width="17.28515625" style="1" customWidth="1"/>
    <col min="9" max="9" width="17.7109375" style="1" customWidth="1"/>
    <col min="10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6" style="1" customWidth="1"/>
    <col min="262" max="263" width="16.42578125" style="1" customWidth="1"/>
    <col min="264" max="264" width="17.28515625" style="1" customWidth="1"/>
    <col min="265" max="265" width="17.7109375" style="1" customWidth="1"/>
    <col min="266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6" style="1" customWidth="1"/>
    <col min="518" max="519" width="16.42578125" style="1" customWidth="1"/>
    <col min="520" max="520" width="17.28515625" style="1" customWidth="1"/>
    <col min="521" max="521" width="17.7109375" style="1" customWidth="1"/>
    <col min="522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6" style="1" customWidth="1"/>
    <col min="774" max="775" width="16.42578125" style="1" customWidth="1"/>
    <col min="776" max="776" width="17.28515625" style="1" customWidth="1"/>
    <col min="777" max="777" width="17.7109375" style="1" customWidth="1"/>
    <col min="778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6" style="1" customWidth="1"/>
    <col min="1030" max="1031" width="16.42578125" style="1" customWidth="1"/>
    <col min="1032" max="1032" width="17.28515625" style="1" customWidth="1"/>
    <col min="1033" max="1033" width="17.7109375" style="1" customWidth="1"/>
    <col min="1034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6" style="1" customWidth="1"/>
    <col min="1286" max="1287" width="16.42578125" style="1" customWidth="1"/>
    <col min="1288" max="1288" width="17.28515625" style="1" customWidth="1"/>
    <col min="1289" max="1289" width="17.7109375" style="1" customWidth="1"/>
    <col min="1290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6" style="1" customWidth="1"/>
    <col min="1542" max="1543" width="16.42578125" style="1" customWidth="1"/>
    <col min="1544" max="1544" width="17.28515625" style="1" customWidth="1"/>
    <col min="1545" max="1545" width="17.7109375" style="1" customWidth="1"/>
    <col min="1546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6" style="1" customWidth="1"/>
    <col min="1798" max="1799" width="16.42578125" style="1" customWidth="1"/>
    <col min="1800" max="1800" width="17.28515625" style="1" customWidth="1"/>
    <col min="1801" max="1801" width="17.7109375" style="1" customWidth="1"/>
    <col min="1802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6" style="1" customWidth="1"/>
    <col min="2054" max="2055" width="16.42578125" style="1" customWidth="1"/>
    <col min="2056" max="2056" width="17.28515625" style="1" customWidth="1"/>
    <col min="2057" max="2057" width="17.7109375" style="1" customWidth="1"/>
    <col min="2058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6" style="1" customWidth="1"/>
    <col min="2310" max="2311" width="16.42578125" style="1" customWidth="1"/>
    <col min="2312" max="2312" width="17.28515625" style="1" customWidth="1"/>
    <col min="2313" max="2313" width="17.7109375" style="1" customWidth="1"/>
    <col min="2314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6" style="1" customWidth="1"/>
    <col min="2566" max="2567" width="16.42578125" style="1" customWidth="1"/>
    <col min="2568" max="2568" width="17.28515625" style="1" customWidth="1"/>
    <col min="2569" max="2569" width="17.7109375" style="1" customWidth="1"/>
    <col min="2570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6" style="1" customWidth="1"/>
    <col min="2822" max="2823" width="16.42578125" style="1" customWidth="1"/>
    <col min="2824" max="2824" width="17.28515625" style="1" customWidth="1"/>
    <col min="2825" max="2825" width="17.7109375" style="1" customWidth="1"/>
    <col min="2826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6" style="1" customWidth="1"/>
    <col min="3078" max="3079" width="16.42578125" style="1" customWidth="1"/>
    <col min="3080" max="3080" width="17.28515625" style="1" customWidth="1"/>
    <col min="3081" max="3081" width="17.7109375" style="1" customWidth="1"/>
    <col min="3082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6" style="1" customWidth="1"/>
    <col min="3334" max="3335" width="16.42578125" style="1" customWidth="1"/>
    <col min="3336" max="3336" width="17.28515625" style="1" customWidth="1"/>
    <col min="3337" max="3337" width="17.7109375" style="1" customWidth="1"/>
    <col min="3338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6" style="1" customWidth="1"/>
    <col min="3590" max="3591" width="16.42578125" style="1" customWidth="1"/>
    <col min="3592" max="3592" width="17.28515625" style="1" customWidth="1"/>
    <col min="3593" max="3593" width="17.7109375" style="1" customWidth="1"/>
    <col min="3594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6" style="1" customWidth="1"/>
    <col min="3846" max="3847" width="16.42578125" style="1" customWidth="1"/>
    <col min="3848" max="3848" width="17.28515625" style="1" customWidth="1"/>
    <col min="3849" max="3849" width="17.7109375" style="1" customWidth="1"/>
    <col min="3850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6" style="1" customWidth="1"/>
    <col min="4102" max="4103" width="16.42578125" style="1" customWidth="1"/>
    <col min="4104" max="4104" width="17.28515625" style="1" customWidth="1"/>
    <col min="4105" max="4105" width="17.7109375" style="1" customWidth="1"/>
    <col min="4106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6" style="1" customWidth="1"/>
    <col min="4358" max="4359" width="16.42578125" style="1" customWidth="1"/>
    <col min="4360" max="4360" width="17.28515625" style="1" customWidth="1"/>
    <col min="4361" max="4361" width="17.7109375" style="1" customWidth="1"/>
    <col min="4362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6" style="1" customWidth="1"/>
    <col min="4614" max="4615" width="16.42578125" style="1" customWidth="1"/>
    <col min="4616" max="4616" width="17.28515625" style="1" customWidth="1"/>
    <col min="4617" max="4617" width="17.7109375" style="1" customWidth="1"/>
    <col min="4618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6" style="1" customWidth="1"/>
    <col min="4870" max="4871" width="16.42578125" style="1" customWidth="1"/>
    <col min="4872" max="4872" width="17.28515625" style="1" customWidth="1"/>
    <col min="4873" max="4873" width="17.7109375" style="1" customWidth="1"/>
    <col min="4874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6" style="1" customWidth="1"/>
    <col min="5126" max="5127" width="16.42578125" style="1" customWidth="1"/>
    <col min="5128" max="5128" width="17.28515625" style="1" customWidth="1"/>
    <col min="5129" max="5129" width="17.7109375" style="1" customWidth="1"/>
    <col min="5130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6" style="1" customWidth="1"/>
    <col min="5382" max="5383" width="16.42578125" style="1" customWidth="1"/>
    <col min="5384" max="5384" width="17.28515625" style="1" customWidth="1"/>
    <col min="5385" max="5385" width="17.7109375" style="1" customWidth="1"/>
    <col min="5386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6" style="1" customWidth="1"/>
    <col min="5638" max="5639" width="16.42578125" style="1" customWidth="1"/>
    <col min="5640" max="5640" width="17.28515625" style="1" customWidth="1"/>
    <col min="5641" max="5641" width="17.7109375" style="1" customWidth="1"/>
    <col min="5642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6" style="1" customWidth="1"/>
    <col min="5894" max="5895" width="16.42578125" style="1" customWidth="1"/>
    <col min="5896" max="5896" width="17.28515625" style="1" customWidth="1"/>
    <col min="5897" max="5897" width="17.7109375" style="1" customWidth="1"/>
    <col min="5898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6" style="1" customWidth="1"/>
    <col min="6150" max="6151" width="16.42578125" style="1" customWidth="1"/>
    <col min="6152" max="6152" width="17.28515625" style="1" customWidth="1"/>
    <col min="6153" max="6153" width="17.7109375" style="1" customWidth="1"/>
    <col min="6154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6" style="1" customWidth="1"/>
    <col min="6406" max="6407" width="16.42578125" style="1" customWidth="1"/>
    <col min="6408" max="6408" width="17.28515625" style="1" customWidth="1"/>
    <col min="6409" max="6409" width="17.7109375" style="1" customWidth="1"/>
    <col min="6410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6" style="1" customWidth="1"/>
    <col min="6662" max="6663" width="16.42578125" style="1" customWidth="1"/>
    <col min="6664" max="6664" width="17.28515625" style="1" customWidth="1"/>
    <col min="6665" max="6665" width="17.7109375" style="1" customWidth="1"/>
    <col min="6666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6" style="1" customWidth="1"/>
    <col min="6918" max="6919" width="16.42578125" style="1" customWidth="1"/>
    <col min="6920" max="6920" width="17.28515625" style="1" customWidth="1"/>
    <col min="6921" max="6921" width="17.7109375" style="1" customWidth="1"/>
    <col min="6922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6" style="1" customWidth="1"/>
    <col min="7174" max="7175" width="16.42578125" style="1" customWidth="1"/>
    <col min="7176" max="7176" width="17.28515625" style="1" customWidth="1"/>
    <col min="7177" max="7177" width="17.7109375" style="1" customWidth="1"/>
    <col min="7178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6" style="1" customWidth="1"/>
    <col min="7430" max="7431" width="16.42578125" style="1" customWidth="1"/>
    <col min="7432" max="7432" width="17.28515625" style="1" customWidth="1"/>
    <col min="7433" max="7433" width="17.7109375" style="1" customWidth="1"/>
    <col min="7434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6" style="1" customWidth="1"/>
    <col min="7686" max="7687" width="16.42578125" style="1" customWidth="1"/>
    <col min="7688" max="7688" width="17.28515625" style="1" customWidth="1"/>
    <col min="7689" max="7689" width="17.7109375" style="1" customWidth="1"/>
    <col min="7690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6" style="1" customWidth="1"/>
    <col min="7942" max="7943" width="16.42578125" style="1" customWidth="1"/>
    <col min="7944" max="7944" width="17.28515625" style="1" customWidth="1"/>
    <col min="7945" max="7945" width="17.7109375" style="1" customWidth="1"/>
    <col min="7946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6" style="1" customWidth="1"/>
    <col min="8198" max="8199" width="16.42578125" style="1" customWidth="1"/>
    <col min="8200" max="8200" width="17.28515625" style="1" customWidth="1"/>
    <col min="8201" max="8201" width="17.7109375" style="1" customWidth="1"/>
    <col min="8202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6" style="1" customWidth="1"/>
    <col min="8454" max="8455" width="16.42578125" style="1" customWidth="1"/>
    <col min="8456" max="8456" width="17.28515625" style="1" customWidth="1"/>
    <col min="8457" max="8457" width="17.7109375" style="1" customWidth="1"/>
    <col min="8458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6" style="1" customWidth="1"/>
    <col min="8710" max="8711" width="16.42578125" style="1" customWidth="1"/>
    <col min="8712" max="8712" width="17.28515625" style="1" customWidth="1"/>
    <col min="8713" max="8713" width="17.7109375" style="1" customWidth="1"/>
    <col min="8714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6" style="1" customWidth="1"/>
    <col min="8966" max="8967" width="16.42578125" style="1" customWidth="1"/>
    <col min="8968" max="8968" width="17.28515625" style="1" customWidth="1"/>
    <col min="8969" max="8969" width="17.7109375" style="1" customWidth="1"/>
    <col min="8970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6" style="1" customWidth="1"/>
    <col min="9222" max="9223" width="16.42578125" style="1" customWidth="1"/>
    <col min="9224" max="9224" width="17.28515625" style="1" customWidth="1"/>
    <col min="9225" max="9225" width="17.7109375" style="1" customWidth="1"/>
    <col min="9226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6" style="1" customWidth="1"/>
    <col min="9478" max="9479" width="16.42578125" style="1" customWidth="1"/>
    <col min="9480" max="9480" width="17.28515625" style="1" customWidth="1"/>
    <col min="9481" max="9481" width="17.7109375" style="1" customWidth="1"/>
    <col min="9482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6" style="1" customWidth="1"/>
    <col min="9734" max="9735" width="16.42578125" style="1" customWidth="1"/>
    <col min="9736" max="9736" width="17.28515625" style="1" customWidth="1"/>
    <col min="9737" max="9737" width="17.7109375" style="1" customWidth="1"/>
    <col min="9738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6" style="1" customWidth="1"/>
    <col min="9990" max="9991" width="16.42578125" style="1" customWidth="1"/>
    <col min="9992" max="9992" width="17.28515625" style="1" customWidth="1"/>
    <col min="9993" max="9993" width="17.7109375" style="1" customWidth="1"/>
    <col min="9994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6" style="1" customWidth="1"/>
    <col min="10246" max="10247" width="16.42578125" style="1" customWidth="1"/>
    <col min="10248" max="10248" width="17.28515625" style="1" customWidth="1"/>
    <col min="10249" max="10249" width="17.7109375" style="1" customWidth="1"/>
    <col min="10250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6" style="1" customWidth="1"/>
    <col min="10502" max="10503" width="16.42578125" style="1" customWidth="1"/>
    <col min="10504" max="10504" width="17.28515625" style="1" customWidth="1"/>
    <col min="10505" max="10505" width="17.7109375" style="1" customWidth="1"/>
    <col min="10506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6" style="1" customWidth="1"/>
    <col min="10758" max="10759" width="16.42578125" style="1" customWidth="1"/>
    <col min="10760" max="10760" width="17.28515625" style="1" customWidth="1"/>
    <col min="10761" max="10761" width="17.7109375" style="1" customWidth="1"/>
    <col min="10762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6" style="1" customWidth="1"/>
    <col min="11014" max="11015" width="16.42578125" style="1" customWidth="1"/>
    <col min="11016" max="11016" width="17.28515625" style="1" customWidth="1"/>
    <col min="11017" max="11017" width="17.7109375" style="1" customWidth="1"/>
    <col min="11018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6" style="1" customWidth="1"/>
    <col min="11270" max="11271" width="16.42578125" style="1" customWidth="1"/>
    <col min="11272" max="11272" width="17.28515625" style="1" customWidth="1"/>
    <col min="11273" max="11273" width="17.7109375" style="1" customWidth="1"/>
    <col min="11274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6" style="1" customWidth="1"/>
    <col min="11526" max="11527" width="16.42578125" style="1" customWidth="1"/>
    <col min="11528" max="11528" width="17.28515625" style="1" customWidth="1"/>
    <col min="11529" max="11529" width="17.7109375" style="1" customWidth="1"/>
    <col min="11530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6" style="1" customWidth="1"/>
    <col min="11782" max="11783" width="16.42578125" style="1" customWidth="1"/>
    <col min="11784" max="11784" width="17.28515625" style="1" customWidth="1"/>
    <col min="11785" max="11785" width="17.7109375" style="1" customWidth="1"/>
    <col min="11786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6" style="1" customWidth="1"/>
    <col min="12038" max="12039" width="16.42578125" style="1" customWidth="1"/>
    <col min="12040" max="12040" width="17.28515625" style="1" customWidth="1"/>
    <col min="12041" max="12041" width="17.7109375" style="1" customWidth="1"/>
    <col min="12042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6" style="1" customWidth="1"/>
    <col min="12294" max="12295" width="16.42578125" style="1" customWidth="1"/>
    <col min="12296" max="12296" width="17.28515625" style="1" customWidth="1"/>
    <col min="12297" max="12297" width="17.7109375" style="1" customWidth="1"/>
    <col min="12298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6" style="1" customWidth="1"/>
    <col min="12550" max="12551" width="16.42578125" style="1" customWidth="1"/>
    <col min="12552" max="12552" width="17.28515625" style="1" customWidth="1"/>
    <col min="12553" max="12553" width="17.7109375" style="1" customWidth="1"/>
    <col min="12554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6" style="1" customWidth="1"/>
    <col min="12806" max="12807" width="16.42578125" style="1" customWidth="1"/>
    <col min="12808" max="12808" width="17.28515625" style="1" customWidth="1"/>
    <col min="12809" max="12809" width="17.7109375" style="1" customWidth="1"/>
    <col min="12810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6" style="1" customWidth="1"/>
    <col min="13062" max="13063" width="16.42578125" style="1" customWidth="1"/>
    <col min="13064" max="13064" width="17.28515625" style="1" customWidth="1"/>
    <col min="13065" max="13065" width="17.7109375" style="1" customWidth="1"/>
    <col min="13066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6" style="1" customWidth="1"/>
    <col min="13318" max="13319" width="16.42578125" style="1" customWidth="1"/>
    <col min="13320" max="13320" width="17.28515625" style="1" customWidth="1"/>
    <col min="13321" max="13321" width="17.7109375" style="1" customWidth="1"/>
    <col min="13322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6" style="1" customWidth="1"/>
    <col min="13574" max="13575" width="16.42578125" style="1" customWidth="1"/>
    <col min="13576" max="13576" width="17.28515625" style="1" customWidth="1"/>
    <col min="13577" max="13577" width="17.7109375" style="1" customWidth="1"/>
    <col min="13578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6" style="1" customWidth="1"/>
    <col min="13830" max="13831" width="16.42578125" style="1" customWidth="1"/>
    <col min="13832" max="13832" width="17.28515625" style="1" customWidth="1"/>
    <col min="13833" max="13833" width="17.7109375" style="1" customWidth="1"/>
    <col min="13834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6" style="1" customWidth="1"/>
    <col min="14086" max="14087" width="16.42578125" style="1" customWidth="1"/>
    <col min="14088" max="14088" width="17.28515625" style="1" customWidth="1"/>
    <col min="14089" max="14089" width="17.7109375" style="1" customWidth="1"/>
    <col min="14090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6" style="1" customWidth="1"/>
    <col min="14342" max="14343" width="16.42578125" style="1" customWidth="1"/>
    <col min="14344" max="14344" width="17.28515625" style="1" customWidth="1"/>
    <col min="14345" max="14345" width="17.7109375" style="1" customWidth="1"/>
    <col min="14346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6" style="1" customWidth="1"/>
    <col min="14598" max="14599" width="16.42578125" style="1" customWidth="1"/>
    <col min="14600" max="14600" width="17.28515625" style="1" customWidth="1"/>
    <col min="14601" max="14601" width="17.7109375" style="1" customWidth="1"/>
    <col min="14602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6" style="1" customWidth="1"/>
    <col min="14854" max="14855" width="16.42578125" style="1" customWidth="1"/>
    <col min="14856" max="14856" width="17.28515625" style="1" customWidth="1"/>
    <col min="14857" max="14857" width="17.7109375" style="1" customWidth="1"/>
    <col min="14858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6" style="1" customWidth="1"/>
    <col min="15110" max="15111" width="16.42578125" style="1" customWidth="1"/>
    <col min="15112" max="15112" width="17.28515625" style="1" customWidth="1"/>
    <col min="15113" max="15113" width="17.7109375" style="1" customWidth="1"/>
    <col min="15114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6" style="1" customWidth="1"/>
    <col min="15366" max="15367" width="16.42578125" style="1" customWidth="1"/>
    <col min="15368" max="15368" width="17.28515625" style="1" customWidth="1"/>
    <col min="15369" max="15369" width="17.7109375" style="1" customWidth="1"/>
    <col min="15370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6" style="1" customWidth="1"/>
    <col min="15622" max="15623" width="16.42578125" style="1" customWidth="1"/>
    <col min="15624" max="15624" width="17.28515625" style="1" customWidth="1"/>
    <col min="15625" max="15625" width="17.7109375" style="1" customWidth="1"/>
    <col min="15626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6" style="1" customWidth="1"/>
    <col min="15878" max="15879" width="16.42578125" style="1" customWidth="1"/>
    <col min="15880" max="15880" width="17.28515625" style="1" customWidth="1"/>
    <col min="15881" max="15881" width="17.7109375" style="1" customWidth="1"/>
    <col min="15882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6" style="1" customWidth="1"/>
    <col min="16134" max="16135" width="16.42578125" style="1" customWidth="1"/>
    <col min="16136" max="16136" width="17.28515625" style="1" customWidth="1"/>
    <col min="16137" max="16137" width="17.7109375" style="1" customWidth="1"/>
    <col min="16138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81</v>
      </c>
      <c r="B1" s="17" t="s">
        <v>0</v>
      </c>
      <c r="C1" s="18" t="s">
        <v>1</v>
      </c>
      <c r="D1" s="21" t="s">
        <v>2</v>
      </c>
      <c r="E1" s="210" t="s">
        <v>3</v>
      </c>
      <c r="F1" s="213"/>
      <c r="G1" s="213"/>
      <c r="H1" s="213"/>
      <c r="I1" s="213"/>
      <c r="J1" s="213"/>
      <c r="K1" s="214"/>
      <c r="L1" s="12" t="s">
        <v>4</v>
      </c>
    </row>
    <row r="2" spans="1:12" ht="18.600000000000001" customHeight="1" x14ac:dyDescent="0.2">
      <c r="B2" s="19"/>
      <c r="C2" s="20"/>
      <c r="D2" s="22"/>
      <c r="E2" s="57" t="s">
        <v>201</v>
      </c>
      <c r="F2" s="11" t="s">
        <v>204</v>
      </c>
      <c r="G2" s="11" t="s">
        <v>153</v>
      </c>
      <c r="H2" s="11" t="s">
        <v>207</v>
      </c>
      <c r="I2" s="11" t="s">
        <v>208</v>
      </c>
      <c r="J2" s="11"/>
      <c r="K2" s="61"/>
      <c r="L2" s="13"/>
    </row>
    <row r="4" spans="1:12" ht="18.600000000000001" customHeight="1" x14ac:dyDescent="0.2">
      <c r="A4" s="1" t="s">
        <v>5</v>
      </c>
      <c r="B4" s="1">
        <v>250</v>
      </c>
      <c r="C4" s="1">
        <v>300</v>
      </c>
      <c r="D4" s="1">
        <f>+C4+B4</f>
        <v>550</v>
      </c>
      <c r="H4" s="1">
        <v>125</v>
      </c>
      <c r="I4" s="1">
        <v>-25</v>
      </c>
      <c r="J4" s="1">
        <v>25</v>
      </c>
    </row>
    <row r="5" spans="1:12" ht="18.600000000000001" customHeight="1" x14ac:dyDescent="0.2">
      <c r="A5" s="1" t="s">
        <v>6</v>
      </c>
      <c r="B5" s="1">
        <v>300</v>
      </c>
      <c r="C5" s="1">
        <v>200</v>
      </c>
      <c r="D5" s="1">
        <f>+C5+B5</f>
        <v>500</v>
      </c>
      <c r="J5" s="1">
        <v>-100</v>
      </c>
    </row>
    <row r="6" spans="1:12" ht="18.600000000000001" customHeight="1" x14ac:dyDescent="0.2">
      <c r="A6" s="1" t="s">
        <v>42</v>
      </c>
      <c r="B6" s="1">
        <v>1200</v>
      </c>
      <c r="C6" s="1">
        <v>900</v>
      </c>
      <c r="D6" s="1">
        <f>+C6+B6</f>
        <v>2100</v>
      </c>
      <c r="F6" s="201">
        <v>4000</v>
      </c>
      <c r="G6" s="1">
        <f>-F6/10</f>
        <v>-400</v>
      </c>
      <c r="H6" s="1">
        <v>-500</v>
      </c>
      <c r="I6" s="1">
        <v>100</v>
      </c>
    </row>
    <row r="7" spans="1:12" ht="18.600000000000001" customHeight="1" x14ac:dyDescent="0.2">
      <c r="A7" s="6" t="s">
        <v>206</v>
      </c>
      <c r="F7" s="201">
        <v>640</v>
      </c>
      <c r="G7" s="1">
        <f>-F7/20</f>
        <v>-32</v>
      </c>
    </row>
    <row r="8" spans="1:12" ht="18.600000000000001" customHeight="1" x14ac:dyDescent="0.2">
      <c r="A8" s="3" t="s">
        <v>9</v>
      </c>
      <c r="B8" s="129">
        <v>4000</v>
      </c>
      <c r="D8" s="1">
        <f>+C8+B8</f>
        <v>4000</v>
      </c>
      <c r="E8" s="1">
        <v>-120</v>
      </c>
      <c r="F8" s="1">
        <f>-D8-E8</f>
        <v>-3880</v>
      </c>
    </row>
    <row r="9" spans="1:12" ht="18.600000000000001" customHeight="1" thickBot="1" x14ac:dyDescent="0.25">
      <c r="A9" s="1" t="s">
        <v>10</v>
      </c>
      <c r="B9" s="4">
        <f>SUM(B4:B8)</f>
        <v>5750</v>
      </c>
      <c r="C9" s="4">
        <f>SUM(C4:C8)</f>
        <v>1400</v>
      </c>
      <c r="D9" s="4">
        <f>+C9+B9</f>
        <v>7150</v>
      </c>
      <c r="E9" s="4">
        <v>-120</v>
      </c>
      <c r="F9" s="4">
        <f>SUM(F4:F8)</f>
        <v>760</v>
      </c>
      <c r="G9" s="4">
        <f>SUM(G4:G8)</f>
        <v>-432</v>
      </c>
      <c r="H9" s="4">
        <f>SUM(H4:H8)</f>
        <v>-375</v>
      </c>
      <c r="I9" s="4">
        <v>75</v>
      </c>
      <c r="J9" s="4">
        <f>SUM(J4:J8)</f>
        <v>-75</v>
      </c>
      <c r="K9" s="4"/>
      <c r="L9" s="4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+B18-SUM(B12:B17)</f>
        <v>2150</v>
      </c>
      <c r="C11" s="1">
        <f>+C18-SUM(C12:C17)</f>
        <v>450</v>
      </c>
      <c r="D11" s="1">
        <f>+C11+B11</f>
        <v>2600</v>
      </c>
    </row>
    <row r="12" spans="1:12" ht="18.600000000000001" customHeight="1" x14ac:dyDescent="0.2">
      <c r="A12" s="1" t="s">
        <v>12</v>
      </c>
      <c r="B12" s="1">
        <v>200</v>
      </c>
      <c r="C12" s="1">
        <v>50</v>
      </c>
      <c r="D12" s="1">
        <f>+C12+B12</f>
        <v>250</v>
      </c>
      <c r="F12" s="201">
        <v>1000</v>
      </c>
      <c r="G12" s="1">
        <f>G6*0.25</f>
        <v>-100</v>
      </c>
    </row>
    <row r="13" spans="1:12" s="6" customFormat="1" ht="18.600000000000001" customHeight="1" x14ac:dyDescent="0.2">
      <c r="A13" s="5" t="s">
        <v>205</v>
      </c>
      <c r="F13" s="1">
        <f>20%*(+C14+C15)</f>
        <v>60</v>
      </c>
      <c r="G13" s="47"/>
      <c r="H13" s="47"/>
      <c r="L13" s="1"/>
    </row>
    <row r="14" spans="1:12" ht="18.600000000000001" customHeight="1" x14ac:dyDescent="0.2">
      <c r="A14" s="1" t="s">
        <v>15</v>
      </c>
      <c r="B14" s="1">
        <v>1000</v>
      </c>
      <c r="C14" s="129">
        <v>200</v>
      </c>
      <c r="D14" s="1">
        <f>+C14+B14</f>
        <v>1200</v>
      </c>
      <c r="F14" s="1">
        <f>-C14</f>
        <v>-200</v>
      </c>
    </row>
    <row r="15" spans="1:12" ht="18.600000000000001" customHeight="1" x14ac:dyDescent="0.2">
      <c r="A15" s="1" t="s">
        <v>16</v>
      </c>
      <c r="B15" s="1">
        <v>2000</v>
      </c>
      <c r="C15" s="129">
        <v>100</v>
      </c>
      <c r="D15" s="1">
        <f>+C15+B15</f>
        <v>2100</v>
      </c>
      <c r="F15" s="1">
        <f>-C15</f>
        <v>-100</v>
      </c>
    </row>
    <row r="16" spans="1:12" ht="18.600000000000001" hidden="1" customHeight="1" x14ac:dyDescent="0.2">
      <c r="A16" s="39" t="s">
        <v>74</v>
      </c>
    </row>
    <row r="17" spans="1:13" ht="18.600000000000001" customHeight="1" x14ac:dyDescent="0.2">
      <c r="A17" s="1" t="s">
        <v>17</v>
      </c>
      <c r="B17" s="1">
        <v>400</v>
      </c>
      <c r="C17" s="1">
        <v>600</v>
      </c>
      <c r="D17" s="1">
        <f>+C17+B17</f>
        <v>1000</v>
      </c>
      <c r="E17" s="1">
        <v>-120</v>
      </c>
      <c r="G17" s="1">
        <v>-332</v>
      </c>
      <c r="H17" s="1">
        <v>-375</v>
      </c>
      <c r="I17" s="1">
        <v>75</v>
      </c>
      <c r="J17" s="1">
        <f>+J27</f>
        <v>-75</v>
      </c>
    </row>
    <row r="18" spans="1:13" ht="18.600000000000001" customHeight="1" thickBot="1" x14ac:dyDescent="0.25">
      <c r="A18" s="1" t="s">
        <v>18</v>
      </c>
      <c r="B18" s="4">
        <f>+B9</f>
        <v>5750</v>
      </c>
      <c r="C18" s="4">
        <f>+C9</f>
        <v>1400</v>
      </c>
      <c r="D18" s="4">
        <f>+C18+B18</f>
        <v>7150</v>
      </c>
      <c r="E18" s="4">
        <v>-120</v>
      </c>
      <c r="F18" s="4">
        <f>SUM(F11:F17)</f>
        <v>760</v>
      </c>
      <c r="G18" s="4">
        <f>SUM(G11:G17)</f>
        <v>-432</v>
      </c>
      <c r="H18" s="4">
        <v>-375</v>
      </c>
      <c r="I18" s="4">
        <v>75</v>
      </c>
      <c r="J18" s="4">
        <f>+J17</f>
        <v>-75</v>
      </c>
      <c r="K18" s="4"/>
      <c r="L18" s="4"/>
    </row>
    <row r="19" spans="1:13" ht="18.600000000000001" customHeight="1" thickTop="1" x14ac:dyDescent="0.2"/>
    <row r="20" spans="1:13" ht="18.600000000000001" customHeight="1" x14ac:dyDescent="0.2">
      <c r="A20" s="1" t="s">
        <v>19</v>
      </c>
      <c r="B20" s="1">
        <v>15000</v>
      </c>
      <c r="C20" s="1">
        <v>11000</v>
      </c>
      <c r="D20" s="1">
        <f t="shared" ref="D20:D25" si="0">+C20+B20</f>
        <v>26000</v>
      </c>
      <c r="J20" s="1">
        <v>-2000</v>
      </c>
    </row>
    <row r="21" spans="1:13" ht="18.600000000000001" customHeight="1" x14ac:dyDescent="0.2">
      <c r="A21" s="1" t="s">
        <v>21</v>
      </c>
      <c r="B21" s="1">
        <f>+B5</f>
        <v>300</v>
      </c>
      <c r="C21" s="1">
        <f>+C5</f>
        <v>200</v>
      </c>
      <c r="D21" s="1">
        <f t="shared" si="0"/>
        <v>500</v>
      </c>
      <c r="J21" s="1">
        <v>-100</v>
      </c>
    </row>
    <row r="22" spans="1:13" ht="18.600000000000001" customHeight="1" x14ac:dyDescent="0.2">
      <c r="A22" s="3" t="s">
        <v>20</v>
      </c>
      <c r="B22" s="201">
        <f>150*0.8</f>
        <v>120</v>
      </c>
      <c r="D22" s="1">
        <f t="shared" si="0"/>
        <v>120</v>
      </c>
      <c r="E22" s="1">
        <v>-120</v>
      </c>
    </row>
    <row r="23" spans="1:13" ht="18.600000000000001" customHeight="1" x14ac:dyDescent="0.2">
      <c r="A23" s="3" t="s">
        <v>29</v>
      </c>
      <c r="B23" s="1">
        <f>-B20-B21-B22-B25+B27-B24</f>
        <v>-14886.666666666666</v>
      </c>
      <c r="C23" s="1">
        <f>-C20-C21-C22-C25+C27-C24</f>
        <v>-10900</v>
      </c>
      <c r="D23" s="1">
        <f t="shared" si="0"/>
        <v>-25786.666666666664</v>
      </c>
      <c r="G23" s="1">
        <v>-432</v>
      </c>
      <c r="I23" s="1">
        <v>100</v>
      </c>
      <c r="J23" s="1">
        <v>2000</v>
      </c>
    </row>
    <row r="24" spans="1:13" ht="18.600000000000001" customHeight="1" x14ac:dyDescent="0.2">
      <c r="A24" s="2" t="s">
        <v>26</v>
      </c>
      <c r="B24" s="1">
        <v>0</v>
      </c>
      <c r="C24" s="123">
        <v>500</v>
      </c>
      <c r="D24" s="1">
        <f t="shared" si="0"/>
        <v>500</v>
      </c>
      <c r="H24" s="1">
        <v>-500</v>
      </c>
    </row>
    <row r="25" spans="1:13" ht="18.600000000000001" customHeight="1" x14ac:dyDescent="0.2">
      <c r="A25" s="1" t="s">
        <v>73</v>
      </c>
      <c r="B25" s="1">
        <f>-B27/75%*25%</f>
        <v>-133.33333333333334</v>
      </c>
      <c r="C25" s="1">
        <f>-C27/75%*25%</f>
        <v>-200</v>
      </c>
      <c r="D25" s="1">
        <f t="shared" si="0"/>
        <v>-333.33333333333337</v>
      </c>
      <c r="G25" s="1">
        <v>100</v>
      </c>
      <c r="H25" s="1">
        <f>-H24*0.25</f>
        <v>125</v>
      </c>
      <c r="I25" s="1">
        <v>-25</v>
      </c>
      <c r="J25" s="1">
        <v>25</v>
      </c>
    </row>
    <row r="26" spans="1:13" ht="18.600000000000001" customHeight="1" x14ac:dyDescent="0.2">
      <c r="A26" s="6" t="s">
        <v>14</v>
      </c>
    </row>
    <row r="27" spans="1:13" ht="18.600000000000001" customHeight="1" thickBot="1" x14ac:dyDescent="0.25">
      <c r="A27" s="1" t="s">
        <v>24</v>
      </c>
      <c r="B27" s="4">
        <f>+B17</f>
        <v>400</v>
      </c>
      <c r="C27" s="4">
        <f>+C17</f>
        <v>600</v>
      </c>
      <c r="D27" s="4">
        <f>+C27+B27</f>
        <v>1000</v>
      </c>
      <c r="E27" s="4">
        <v>-120</v>
      </c>
      <c r="F27" s="4"/>
      <c r="G27" s="4">
        <f>SUM(G20:G26)</f>
        <v>-332</v>
      </c>
      <c r="H27" s="4">
        <f>SUM(H20:H26)</f>
        <v>-375</v>
      </c>
      <c r="I27" s="4">
        <f>SUM(I20:I26)</f>
        <v>75</v>
      </c>
      <c r="J27" s="4">
        <f>SUM(J20:J26)</f>
        <v>-75</v>
      </c>
      <c r="K27" s="4"/>
      <c r="L27" s="1">
        <f>SUM(D27:K28)</f>
        <v>113</v>
      </c>
    </row>
    <row r="28" spans="1:13" ht="18.600000000000001" customHeight="1" thickTop="1" x14ac:dyDescent="0.2">
      <c r="A28" s="1" t="s">
        <v>209</v>
      </c>
      <c r="C28" s="1">
        <f>+C27*0.2</f>
        <v>120</v>
      </c>
      <c r="H28" s="1">
        <f>+H27*0.2</f>
        <v>-75</v>
      </c>
      <c r="I28" s="1">
        <f>+I27*0.2</f>
        <v>15</v>
      </c>
      <c r="L28" s="1">
        <f>SUM(C28:K28)</f>
        <v>60</v>
      </c>
    </row>
    <row r="29" spans="1:13" ht="18.600000000000001" hidden="1" customHeight="1" x14ac:dyDescent="0.2">
      <c r="A29" s="1" t="s">
        <v>64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68"/>
      <c r="M29" s="28"/>
    </row>
    <row r="30" spans="1:13" s="28" customFormat="1" ht="57" hidden="1" customHeight="1" x14ac:dyDescent="0.2">
      <c r="A30" s="62" t="s">
        <v>76</v>
      </c>
      <c r="B30"/>
      <c r="C30"/>
      <c r="D30"/>
      <c r="E30" s="63"/>
      <c r="F30" s="64"/>
      <c r="G30" s="63"/>
      <c r="H30" s="63"/>
      <c r="I30" s="63"/>
      <c r="J30" s="63"/>
      <c r="K30" s="63"/>
      <c r="L30" s="65"/>
    </row>
    <row r="31" spans="1:13" s="28" customFormat="1" ht="18.600000000000001" hidden="1" customHeight="1" x14ac:dyDescent="0.2">
      <c r="A31" s="59" t="s">
        <v>65</v>
      </c>
      <c r="B31" s="27">
        <v>1</v>
      </c>
      <c r="C31" s="27">
        <f>1+B31</f>
        <v>2</v>
      </c>
      <c r="D31" s="27">
        <f t="shared" ref="D31" si="1">1+C31</f>
        <v>3</v>
      </c>
      <c r="E31" s="27"/>
      <c r="F31" s="27"/>
      <c r="G31" s="27"/>
      <c r="H31" s="27"/>
      <c r="I31" s="27"/>
      <c r="J31" s="27"/>
      <c r="K31" s="27"/>
      <c r="L31" s="27"/>
    </row>
    <row r="32" spans="1:13" s="28" customFormat="1" ht="18.600000000000001" hidden="1" customHeight="1" x14ac:dyDescent="0.2">
      <c r="A32" s="60" t="s">
        <v>66</v>
      </c>
      <c r="B32" s="29" t="s">
        <v>67</v>
      </c>
      <c r="C32" s="29" t="s">
        <v>69</v>
      </c>
      <c r="D32" s="29" t="s">
        <v>68</v>
      </c>
      <c r="E32" s="29"/>
      <c r="F32" s="29"/>
      <c r="G32" s="29"/>
      <c r="H32" s="29"/>
      <c r="I32" s="29"/>
      <c r="J32" s="29"/>
      <c r="K32" s="29"/>
      <c r="L32" s="29"/>
    </row>
    <row r="33" spans="1:12" ht="18.600000000000001" hidden="1" customHeight="1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ht="18.600000000000001" hidden="1" customHeight="1" x14ac:dyDescent="0.2">
      <c r="A34" s="59" t="s">
        <v>65</v>
      </c>
      <c r="B34" s="27">
        <v>12</v>
      </c>
      <c r="C34" s="27">
        <f>1+B34</f>
        <v>13</v>
      </c>
      <c r="D34" s="27">
        <f>1+C34</f>
        <v>14</v>
      </c>
      <c r="E34" s="27"/>
      <c r="F34" s="27"/>
    </row>
    <row r="35" spans="1:12" ht="18.600000000000001" hidden="1" customHeight="1" x14ac:dyDescent="0.2">
      <c r="A35" s="60" t="s">
        <v>66</v>
      </c>
      <c r="B35" s="29" t="s">
        <v>67</v>
      </c>
      <c r="C35" s="29" t="s">
        <v>82</v>
      </c>
      <c r="D35" s="29" t="s">
        <v>68</v>
      </c>
      <c r="E35" s="29"/>
      <c r="F35" s="29"/>
    </row>
    <row r="36" spans="1:12" ht="18.600000000000001" customHeight="1" x14ac:dyDescent="0.2">
      <c r="A36" s="1" t="s">
        <v>210</v>
      </c>
      <c r="B36" s="1">
        <v>400</v>
      </c>
      <c r="C36" s="1">
        <f>+C27-C28</f>
        <v>480</v>
      </c>
      <c r="H36" s="1">
        <f>+H27-H28</f>
        <v>-300</v>
      </c>
      <c r="I36" s="1">
        <f>+I27-I28</f>
        <v>60</v>
      </c>
      <c r="L36" s="1">
        <f>+L27-L28</f>
        <v>53</v>
      </c>
    </row>
    <row r="37" spans="1:12" ht="18.600000000000001" customHeight="1" x14ac:dyDescent="0.2">
      <c r="A37" s="1" t="s">
        <v>202</v>
      </c>
    </row>
    <row r="39" spans="1:12" ht="18.600000000000001" customHeight="1" x14ac:dyDescent="0.2">
      <c r="B39" s="122">
        <v>1</v>
      </c>
      <c r="C39" s="122">
        <v>0.8</v>
      </c>
      <c r="D39" s="122">
        <v>0.2</v>
      </c>
    </row>
    <row r="40" spans="1:12" ht="18.600000000000001" customHeight="1" x14ac:dyDescent="0.2">
      <c r="A40" s="1" t="s">
        <v>203</v>
      </c>
      <c r="C40" s="1">
        <v>4000</v>
      </c>
    </row>
    <row r="41" spans="1:12" ht="18.600000000000001" customHeight="1" x14ac:dyDescent="0.2">
      <c r="A41" s="1" t="s">
        <v>112</v>
      </c>
      <c r="B41" s="1">
        <v>450</v>
      </c>
      <c r="C41" s="1">
        <f>+B41*C39</f>
        <v>360</v>
      </c>
    </row>
    <row r="42" spans="1:12" ht="18.600000000000001" customHeight="1" x14ac:dyDescent="0.2">
      <c r="A42" s="1" t="s">
        <v>129</v>
      </c>
      <c r="C42" s="1">
        <f>+C40-C41</f>
        <v>3640</v>
      </c>
    </row>
    <row r="43" spans="1:12" ht="18.600000000000001" customHeight="1" x14ac:dyDescent="0.2">
      <c r="A43" s="1" t="s">
        <v>149</v>
      </c>
      <c r="C43" s="201">
        <v>4000</v>
      </c>
    </row>
    <row r="44" spans="1:12" ht="18.600000000000001" customHeight="1" x14ac:dyDescent="0.2">
      <c r="A44" s="1" t="s">
        <v>130</v>
      </c>
      <c r="C44" s="201">
        <f>-C43*0.25</f>
        <v>-1000</v>
      </c>
    </row>
    <row r="45" spans="1:12" ht="18.600000000000001" customHeight="1" x14ac:dyDescent="0.2">
      <c r="A45" s="1" t="s">
        <v>131</v>
      </c>
      <c r="C45" s="1">
        <f>+C43+C44</f>
        <v>3000</v>
      </c>
    </row>
    <row r="46" spans="1:12" ht="18.600000000000001" customHeight="1" x14ac:dyDescent="0.2">
      <c r="A46" s="1" t="s">
        <v>132</v>
      </c>
      <c r="C46" s="201">
        <f>+C42-C45</f>
        <v>640</v>
      </c>
    </row>
  </sheetData>
  <mergeCells count="1">
    <mergeCell ref="E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1:L41"/>
  <sheetViews>
    <sheetView topLeftCell="A17" zoomScale="140" zoomScaleNormal="140" workbookViewId="0">
      <selection activeCell="C28" sqref="C28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" style="1" customWidth="1"/>
    <col min="6" max="6" width="16.42578125" style="1" customWidth="1"/>
    <col min="7" max="7" width="19.28515625" style="1" customWidth="1"/>
    <col min="8" max="8" width="17.28515625" style="1" customWidth="1"/>
    <col min="9" max="9" width="17.7109375" style="1" customWidth="1"/>
    <col min="10" max="10" width="14.7109375" style="1" customWidth="1"/>
    <col min="11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6" style="1" customWidth="1"/>
    <col min="262" max="262" width="16.42578125" style="1" customWidth="1"/>
    <col min="263" max="263" width="19.28515625" style="1" customWidth="1"/>
    <col min="264" max="264" width="17.28515625" style="1" customWidth="1"/>
    <col min="265" max="265" width="17.7109375" style="1" customWidth="1"/>
    <col min="266" max="266" width="14.7109375" style="1" customWidth="1"/>
    <col min="267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6" style="1" customWidth="1"/>
    <col min="518" max="518" width="16.42578125" style="1" customWidth="1"/>
    <col min="519" max="519" width="19.28515625" style="1" customWidth="1"/>
    <col min="520" max="520" width="17.28515625" style="1" customWidth="1"/>
    <col min="521" max="521" width="17.7109375" style="1" customWidth="1"/>
    <col min="522" max="522" width="14.7109375" style="1" customWidth="1"/>
    <col min="523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6" style="1" customWidth="1"/>
    <col min="774" max="774" width="16.42578125" style="1" customWidth="1"/>
    <col min="775" max="775" width="19.28515625" style="1" customWidth="1"/>
    <col min="776" max="776" width="17.28515625" style="1" customWidth="1"/>
    <col min="777" max="777" width="17.7109375" style="1" customWidth="1"/>
    <col min="778" max="778" width="14.7109375" style="1" customWidth="1"/>
    <col min="779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6" style="1" customWidth="1"/>
    <col min="1030" max="1030" width="16.42578125" style="1" customWidth="1"/>
    <col min="1031" max="1031" width="19.28515625" style="1" customWidth="1"/>
    <col min="1032" max="1032" width="17.28515625" style="1" customWidth="1"/>
    <col min="1033" max="1033" width="17.7109375" style="1" customWidth="1"/>
    <col min="1034" max="1034" width="14.7109375" style="1" customWidth="1"/>
    <col min="1035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6" style="1" customWidth="1"/>
    <col min="1286" max="1286" width="16.42578125" style="1" customWidth="1"/>
    <col min="1287" max="1287" width="19.28515625" style="1" customWidth="1"/>
    <col min="1288" max="1288" width="17.28515625" style="1" customWidth="1"/>
    <col min="1289" max="1289" width="17.7109375" style="1" customWidth="1"/>
    <col min="1290" max="1290" width="14.7109375" style="1" customWidth="1"/>
    <col min="1291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6" style="1" customWidth="1"/>
    <col min="1542" max="1542" width="16.42578125" style="1" customWidth="1"/>
    <col min="1543" max="1543" width="19.28515625" style="1" customWidth="1"/>
    <col min="1544" max="1544" width="17.28515625" style="1" customWidth="1"/>
    <col min="1545" max="1545" width="17.7109375" style="1" customWidth="1"/>
    <col min="1546" max="1546" width="14.7109375" style="1" customWidth="1"/>
    <col min="1547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6" style="1" customWidth="1"/>
    <col min="1798" max="1798" width="16.42578125" style="1" customWidth="1"/>
    <col min="1799" max="1799" width="19.28515625" style="1" customWidth="1"/>
    <col min="1800" max="1800" width="17.28515625" style="1" customWidth="1"/>
    <col min="1801" max="1801" width="17.7109375" style="1" customWidth="1"/>
    <col min="1802" max="1802" width="14.7109375" style="1" customWidth="1"/>
    <col min="1803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6" style="1" customWidth="1"/>
    <col min="2054" max="2054" width="16.42578125" style="1" customWidth="1"/>
    <col min="2055" max="2055" width="19.28515625" style="1" customWidth="1"/>
    <col min="2056" max="2056" width="17.28515625" style="1" customWidth="1"/>
    <col min="2057" max="2057" width="17.7109375" style="1" customWidth="1"/>
    <col min="2058" max="2058" width="14.7109375" style="1" customWidth="1"/>
    <col min="2059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6" style="1" customWidth="1"/>
    <col min="2310" max="2310" width="16.42578125" style="1" customWidth="1"/>
    <col min="2311" max="2311" width="19.28515625" style="1" customWidth="1"/>
    <col min="2312" max="2312" width="17.28515625" style="1" customWidth="1"/>
    <col min="2313" max="2313" width="17.7109375" style="1" customWidth="1"/>
    <col min="2314" max="2314" width="14.7109375" style="1" customWidth="1"/>
    <col min="2315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6" style="1" customWidth="1"/>
    <col min="2566" max="2566" width="16.42578125" style="1" customWidth="1"/>
    <col min="2567" max="2567" width="19.28515625" style="1" customWidth="1"/>
    <col min="2568" max="2568" width="17.28515625" style="1" customWidth="1"/>
    <col min="2569" max="2569" width="17.7109375" style="1" customWidth="1"/>
    <col min="2570" max="2570" width="14.7109375" style="1" customWidth="1"/>
    <col min="2571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6" style="1" customWidth="1"/>
    <col min="2822" max="2822" width="16.42578125" style="1" customWidth="1"/>
    <col min="2823" max="2823" width="19.28515625" style="1" customWidth="1"/>
    <col min="2824" max="2824" width="17.28515625" style="1" customWidth="1"/>
    <col min="2825" max="2825" width="17.7109375" style="1" customWidth="1"/>
    <col min="2826" max="2826" width="14.7109375" style="1" customWidth="1"/>
    <col min="2827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6" style="1" customWidth="1"/>
    <col min="3078" max="3078" width="16.42578125" style="1" customWidth="1"/>
    <col min="3079" max="3079" width="19.28515625" style="1" customWidth="1"/>
    <col min="3080" max="3080" width="17.28515625" style="1" customWidth="1"/>
    <col min="3081" max="3081" width="17.7109375" style="1" customWidth="1"/>
    <col min="3082" max="3082" width="14.7109375" style="1" customWidth="1"/>
    <col min="3083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6" style="1" customWidth="1"/>
    <col min="3334" max="3334" width="16.42578125" style="1" customWidth="1"/>
    <col min="3335" max="3335" width="19.28515625" style="1" customWidth="1"/>
    <col min="3336" max="3336" width="17.28515625" style="1" customWidth="1"/>
    <col min="3337" max="3337" width="17.7109375" style="1" customWidth="1"/>
    <col min="3338" max="3338" width="14.7109375" style="1" customWidth="1"/>
    <col min="3339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6" style="1" customWidth="1"/>
    <col min="3590" max="3590" width="16.42578125" style="1" customWidth="1"/>
    <col min="3591" max="3591" width="19.28515625" style="1" customWidth="1"/>
    <col min="3592" max="3592" width="17.28515625" style="1" customWidth="1"/>
    <col min="3593" max="3593" width="17.7109375" style="1" customWidth="1"/>
    <col min="3594" max="3594" width="14.7109375" style="1" customWidth="1"/>
    <col min="3595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6" style="1" customWidth="1"/>
    <col min="3846" max="3846" width="16.42578125" style="1" customWidth="1"/>
    <col min="3847" max="3847" width="19.28515625" style="1" customWidth="1"/>
    <col min="3848" max="3848" width="17.28515625" style="1" customWidth="1"/>
    <col min="3849" max="3849" width="17.7109375" style="1" customWidth="1"/>
    <col min="3850" max="3850" width="14.7109375" style="1" customWidth="1"/>
    <col min="3851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6" style="1" customWidth="1"/>
    <col min="4102" max="4102" width="16.42578125" style="1" customWidth="1"/>
    <col min="4103" max="4103" width="19.28515625" style="1" customWidth="1"/>
    <col min="4104" max="4104" width="17.28515625" style="1" customWidth="1"/>
    <col min="4105" max="4105" width="17.7109375" style="1" customWidth="1"/>
    <col min="4106" max="4106" width="14.7109375" style="1" customWidth="1"/>
    <col min="4107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6" style="1" customWidth="1"/>
    <col min="4358" max="4358" width="16.42578125" style="1" customWidth="1"/>
    <col min="4359" max="4359" width="19.28515625" style="1" customWidth="1"/>
    <col min="4360" max="4360" width="17.28515625" style="1" customWidth="1"/>
    <col min="4361" max="4361" width="17.7109375" style="1" customWidth="1"/>
    <col min="4362" max="4362" width="14.7109375" style="1" customWidth="1"/>
    <col min="4363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6" style="1" customWidth="1"/>
    <col min="4614" max="4614" width="16.42578125" style="1" customWidth="1"/>
    <col min="4615" max="4615" width="19.28515625" style="1" customWidth="1"/>
    <col min="4616" max="4616" width="17.28515625" style="1" customWidth="1"/>
    <col min="4617" max="4617" width="17.7109375" style="1" customWidth="1"/>
    <col min="4618" max="4618" width="14.7109375" style="1" customWidth="1"/>
    <col min="4619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6" style="1" customWidth="1"/>
    <col min="4870" max="4870" width="16.42578125" style="1" customWidth="1"/>
    <col min="4871" max="4871" width="19.28515625" style="1" customWidth="1"/>
    <col min="4872" max="4872" width="17.28515625" style="1" customWidth="1"/>
    <col min="4873" max="4873" width="17.7109375" style="1" customWidth="1"/>
    <col min="4874" max="4874" width="14.7109375" style="1" customWidth="1"/>
    <col min="4875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6" style="1" customWidth="1"/>
    <col min="5126" max="5126" width="16.42578125" style="1" customWidth="1"/>
    <col min="5127" max="5127" width="19.28515625" style="1" customWidth="1"/>
    <col min="5128" max="5128" width="17.28515625" style="1" customWidth="1"/>
    <col min="5129" max="5129" width="17.7109375" style="1" customWidth="1"/>
    <col min="5130" max="5130" width="14.7109375" style="1" customWidth="1"/>
    <col min="5131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6" style="1" customWidth="1"/>
    <col min="5382" max="5382" width="16.42578125" style="1" customWidth="1"/>
    <col min="5383" max="5383" width="19.28515625" style="1" customWidth="1"/>
    <col min="5384" max="5384" width="17.28515625" style="1" customWidth="1"/>
    <col min="5385" max="5385" width="17.7109375" style="1" customWidth="1"/>
    <col min="5386" max="5386" width="14.7109375" style="1" customWidth="1"/>
    <col min="5387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6" style="1" customWidth="1"/>
    <col min="5638" max="5638" width="16.42578125" style="1" customWidth="1"/>
    <col min="5639" max="5639" width="19.28515625" style="1" customWidth="1"/>
    <col min="5640" max="5640" width="17.28515625" style="1" customWidth="1"/>
    <col min="5641" max="5641" width="17.7109375" style="1" customWidth="1"/>
    <col min="5642" max="5642" width="14.7109375" style="1" customWidth="1"/>
    <col min="5643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6" style="1" customWidth="1"/>
    <col min="5894" max="5894" width="16.42578125" style="1" customWidth="1"/>
    <col min="5895" max="5895" width="19.28515625" style="1" customWidth="1"/>
    <col min="5896" max="5896" width="17.28515625" style="1" customWidth="1"/>
    <col min="5897" max="5897" width="17.7109375" style="1" customWidth="1"/>
    <col min="5898" max="5898" width="14.7109375" style="1" customWidth="1"/>
    <col min="5899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6" style="1" customWidth="1"/>
    <col min="6150" max="6150" width="16.42578125" style="1" customWidth="1"/>
    <col min="6151" max="6151" width="19.28515625" style="1" customWidth="1"/>
    <col min="6152" max="6152" width="17.28515625" style="1" customWidth="1"/>
    <col min="6153" max="6153" width="17.7109375" style="1" customWidth="1"/>
    <col min="6154" max="6154" width="14.7109375" style="1" customWidth="1"/>
    <col min="6155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6" style="1" customWidth="1"/>
    <col min="6406" max="6406" width="16.42578125" style="1" customWidth="1"/>
    <col min="6407" max="6407" width="19.28515625" style="1" customWidth="1"/>
    <col min="6408" max="6408" width="17.28515625" style="1" customWidth="1"/>
    <col min="6409" max="6409" width="17.7109375" style="1" customWidth="1"/>
    <col min="6410" max="6410" width="14.7109375" style="1" customWidth="1"/>
    <col min="6411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6" style="1" customWidth="1"/>
    <col min="6662" max="6662" width="16.42578125" style="1" customWidth="1"/>
    <col min="6663" max="6663" width="19.28515625" style="1" customWidth="1"/>
    <col min="6664" max="6664" width="17.28515625" style="1" customWidth="1"/>
    <col min="6665" max="6665" width="17.7109375" style="1" customWidth="1"/>
    <col min="6666" max="6666" width="14.7109375" style="1" customWidth="1"/>
    <col min="6667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6" style="1" customWidth="1"/>
    <col min="6918" max="6918" width="16.42578125" style="1" customWidth="1"/>
    <col min="6919" max="6919" width="19.28515625" style="1" customWidth="1"/>
    <col min="6920" max="6920" width="17.28515625" style="1" customWidth="1"/>
    <col min="6921" max="6921" width="17.7109375" style="1" customWidth="1"/>
    <col min="6922" max="6922" width="14.7109375" style="1" customWidth="1"/>
    <col min="6923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6" style="1" customWidth="1"/>
    <col min="7174" max="7174" width="16.42578125" style="1" customWidth="1"/>
    <col min="7175" max="7175" width="19.28515625" style="1" customWidth="1"/>
    <col min="7176" max="7176" width="17.28515625" style="1" customWidth="1"/>
    <col min="7177" max="7177" width="17.7109375" style="1" customWidth="1"/>
    <col min="7178" max="7178" width="14.7109375" style="1" customWidth="1"/>
    <col min="7179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6" style="1" customWidth="1"/>
    <col min="7430" max="7430" width="16.42578125" style="1" customWidth="1"/>
    <col min="7431" max="7431" width="19.28515625" style="1" customWidth="1"/>
    <col min="7432" max="7432" width="17.28515625" style="1" customWidth="1"/>
    <col min="7433" max="7433" width="17.7109375" style="1" customWidth="1"/>
    <col min="7434" max="7434" width="14.7109375" style="1" customWidth="1"/>
    <col min="7435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6" style="1" customWidth="1"/>
    <col min="7686" max="7686" width="16.42578125" style="1" customWidth="1"/>
    <col min="7687" max="7687" width="19.28515625" style="1" customWidth="1"/>
    <col min="7688" max="7688" width="17.28515625" style="1" customWidth="1"/>
    <col min="7689" max="7689" width="17.7109375" style="1" customWidth="1"/>
    <col min="7690" max="7690" width="14.7109375" style="1" customWidth="1"/>
    <col min="7691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6" style="1" customWidth="1"/>
    <col min="7942" max="7942" width="16.42578125" style="1" customWidth="1"/>
    <col min="7943" max="7943" width="19.28515625" style="1" customWidth="1"/>
    <col min="7944" max="7944" width="17.28515625" style="1" customWidth="1"/>
    <col min="7945" max="7945" width="17.7109375" style="1" customWidth="1"/>
    <col min="7946" max="7946" width="14.7109375" style="1" customWidth="1"/>
    <col min="7947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6" style="1" customWidth="1"/>
    <col min="8198" max="8198" width="16.42578125" style="1" customWidth="1"/>
    <col min="8199" max="8199" width="19.28515625" style="1" customWidth="1"/>
    <col min="8200" max="8200" width="17.28515625" style="1" customWidth="1"/>
    <col min="8201" max="8201" width="17.7109375" style="1" customWidth="1"/>
    <col min="8202" max="8202" width="14.7109375" style="1" customWidth="1"/>
    <col min="8203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6" style="1" customWidth="1"/>
    <col min="8454" max="8454" width="16.42578125" style="1" customWidth="1"/>
    <col min="8455" max="8455" width="19.28515625" style="1" customWidth="1"/>
    <col min="8456" max="8456" width="17.28515625" style="1" customWidth="1"/>
    <col min="8457" max="8457" width="17.7109375" style="1" customWidth="1"/>
    <col min="8458" max="8458" width="14.7109375" style="1" customWidth="1"/>
    <col min="8459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6" style="1" customWidth="1"/>
    <col min="8710" max="8710" width="16.42578125" style="1" customWidth="1"/>
    <col min="8711" max="8711" width="19.28515625" style="1" customWidth="1"/>
    <col min="8712" max="8712" width="17.28515625" style="1" customWidth="1"/>
    <col min="8713" max="8713" width="17.7109375" style="1" customWidth="1"/>
    <col min="8714" max="8714" width="14.7109375" style="1" customWidth="1"/>
    <col min="8715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6" style="1" customWidth="1"/>
    <col min="8966" max="8966" width="16.42578125" style="1" customWidth="1"/>
    <col min="8967" max="8967" width="19.28515625" style="1" customWidth="1"/>
    <col min="8968" max="8968" width="17.28515625" style="1" customWidth="1"/>
    <col min="8969" max="8969" width="17.7109375" style="1" customWidth="1"/>
    <col min="8970" max="8970" width="14.7109375" style="1" customWidth="1"/>
    <col min="8971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6" style="1" customWidth="1"/>
    <col min="9222" max="9222" width="16.42578125" style="1" customWidth="1"/>
    <col min="9223" max="9223" width="19.28515625" style="1" customWidth="1"/>
    <col min="9224" max="9224" width="17.28515625" style="1" customWidth="1"/>
    <col min="9225" max="9225" width="17.7109375" style="1" customWidth="1"/>
    <col min="9226" max="9226" width="14.7109375" style="1" customWidth="1"/>
    <col min="9227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6" style="1" customWidth="1"/>
    <col min="9478" max="9478" width="16.42578125" style="1" customWidth="1"/>
    <col min="9479" max="9479" width="19.28515625" style="1" customWidth="1"/>
    <col min="9480" max="9480" width="17.28515625" style="1" customWidth="1"/>
    <col min="9481" max="9481" width="17.7109375" style="1" customWidth="1"/>
    <col min="9482" max="9482" width="14.7109375" style="1" customWidth="1"/>
    <col min="9483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6" style="1" customWidth="1"/>
    <col min="9734" max="9734" width="16.42578125" style="1" customWidth="1"/>
    <col min="9735" max="9735" width="19.28515625" style="1" customWidth="1"/>
    <col min="9736" max="9736" width="17.28515625" style="1" customWidth="1"/>
    <col min="9737" max="9737" width="17.7109375" style="1" customWidth="1"/>
    <col min="9738" max="9738" width="14.7109375" style="1" customWidth="1"/>
    <col min="9739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6" style="1" customWidth="1"/>
    <col min="9990" max="9990" width="16.42578125" style="1" customWidth="1"/>
    <col min="9991" max="9991" width="19.28515625" style="1" customWidth="1"/>
    <col min="9992" max="9992" width="17.28515625" style="1" customWidth="1"/>
    <col min="9993" max="9993" width="17.7109375" style="1" customWidth="1"/>
    <col min="9994" max="9994" width="14.7109375" style="1" customWidth="1"/>
    <col min="9995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6" style="1" customWidth="1"/>
    <col min="10246" max="10246" width="16.42578125" style="1" customWidth="1"/>
    <col min="10247" max="10247" width="19.28515625" style="1" customWidth="1"/>
    <col min="10248" max="10248" width="17.28515625" style="1" customWidth="1"/>
    <col min="10249" max="10249" width="17.7109375" style="1" customWidth="1"/>
    <col min="10250" max="10250" width="14.7109375" style="1" customWidth="1"/>
    <col min="10251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6" style="1" customWidth="1"/>
    <col min="10502" max="10502" width="16.42578125" style="1" customWidth="1"/>
    <col min="10503" max="10503" width="19.28515625" style="1" customWidth="1"/>
    <col min="10504" max="10504" width="17.28515625" style="1" customWidth="1"/>
    <col min="10505" max="10505" width="17.7109375" style="1" customWidth="1"/>
    <col min="10506" max="10506" width="14.7109375" style="1" customWidth="1"/>
    <col min="10507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6" style="1" customWidth="1"/>
    <col min="10758" max="10758" width="16.42578125" style="1" customWidth="1"/>
    <col min="10759" max="10759" width="19.28515625" style="1" customWidth="1"/>
    <col min="10760" max="10760" width="17.28515625" style="1" customWidth="1"/>
    <col min="10761" max="10761" width="17.7109375" style="1" customWidth="1"/>
    <col min="10762" max="10762" width="14.7109375" style="1" customWidth="1"/>
    <col min="10763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6" style="1" customWidth="1"/>
    <col min="11014" max="11014" width="16.42578125" style="1" customWidth="1"/>
    <col min="11015" max="11015" width="19.28515625" style="1" customWidth="1"/>
    <col min="11016" max="11016" width="17.28515625" style="1" customWidth="1"/>
    <col min="11017" max="11017" width="17.7109375" style="1" customWidth="1"/>
    <col min="11018" max="11018" width="14.7109375" style="1" customWidth="1"/>
    <col min="11019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6" style="1" customWidth="1"/>
    <col min="11270" max="11270" width="16.42578125" style="1" customWidth="1"/>
    <col min="11271" max="11271" width="19.28515625" style="1" customWidth="1"/>
    <col min="11272" max="11272" width="17.28515625" style="1" customWidth="1"/>
    <col min="11273" max="11273" width="17.7109375" style="1" customWidth="1"/>
    <col min="11274" max="11274" width="14.7109375" style="1" customWidth="1"/>
    <col min="11275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6" style="1" customWidth="1"/>
    <col min="11526" max="11526" width="16.42578125" style="1" customWidth="1"/>
    <col min="11527" max="11527" width="19.28515625" style="1" customWidth="1"/>
    <col min="11528" max="11528" width="17.28515625" style="1" customWidth="1"/>
    <col min="11529" max="11529" width="17.7109375" style="1" customWidth="1"/>
    <col min="11530" max="11530" width="14.7109375" style="1" customWidth="1"/>
    <col min="11531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6" style="1" customWidth="1"/>
    <col min="11782" max="11782" width="16.42578125" style="1" customWidth="1"/>
    <col min="11783" max="11783" width="19.28515625" style="1" customWidth="1"/>
    <col min="11784" max="11784" width="17.28515625" style="1" customWidth="1"/>
    <col min="11785" max="11785" width="17.7109375" style="1" customWidth="1"/>
    <col min="11786" max="11786" width="14.7109375" style="1" customWidth="1"/>
    <col min="11787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6" style="1" customWidth="1"/>
    <col min="12038" max="12038" width="16.42578125" style="1" customWidth="1"/>
    <col min="12039" max="12039" width="19.28515625" style="1" customWidth="1"/>
    <col min="12040" max="12040" width="17.28515625" style="1" customWidth="1"/>
    <col min="12041" max="12041" width="17.7109375" style="1" customWidth="1"/>
    <col min="12042" max="12042" width="14.7109375" style="1" customWidth="1"/>
    <col min="12043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6" style="1" customWidth="1"/>
    <col min="12294" max="12294" width="16.42578125" style="1" customWidth="1"/>
    <col min="12295" max="12295" width="19.28515625" style="1" customWidth="1"/>
    <col min="12296" max="12296" width="17.28515625" style="1" customWidth="1"/>
    <col min="12297" max="12297" width="17.7109375" style="1" customWidth="1"/>
    <col min="12298" max="12298" width="14.7109375" style="1" customWidth="1"/>
    <col min="12299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6" style="1" customWidth="1"/>
    <col min="12550" max="12550" width="16.42578125" style="1" customWidth="1"/>
    <col min="12551" max="12551" width="19.28515625" style="1" customWidth="1"/>
    <col min="12552" max="12552" width="17.28515625" style="1" customWidth="1"/>
    <col min="12553" max="12553" width="17.7109375" style="1" customWidth="1"/>
    <col min="12554" max="12554" width="14.7109375" style="1" customWidth="1"/>
    <col min="12555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6" style="1" customWidth="1"/>
    <col min="12806" max="12806" width="16.42578125" style="1" customWidth="1"/>
    <col min="12807" max="12807" width="19.28515625" style="1" customWidth="1"/>
    <col min="12808" max="12808" width="17.28515625" style="1" customWidth="1"/>
    <col min="12809" max="12809" width="17.7109375" style="1" customWidth="1"/>
    <col min="12810" max="12810" width="14.7109375" style="1" customWidth="1"/>
    <col min="12811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6" style="1" customWidth="1"/>
    <col min="13062" max="13062" width="16.42578125" style="1" customWidth="1"/>
    <col min="13063" max="13063" width="19.28515625" style="1" customWidth="1"/>
    <col min="13064" max="13064" width="17.28515625" style="1" customWidth="1"/>
    <col min="13065" max="13065" width="17.7109375" style="1" customWidth="1"/>
    <col min="13066" max="13066" width="14.7109375" style="1" customWidth="1"/>
    <col min="13067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6" style="1" customWidth="1"/>
    <col min="13318" max="13318" width="16.42578125" style="1" customWidth="1"/>
    <col min="13319" max="13319" width="19.28515625" style="1" customWidth="1"/>
    <col min="13320" max="13320" width="17.28515625" style="1" customWidth="1"/>
    <col min="13321" max="13321" width="17.7109375" style="1" customWidth="1"/>
    <col min="13322" max="13322" width="14.7109375" style="1" customWidth="1"/>
    <col min="13323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6" style="1" customWidth="1"/>
    <col min="13574" max="13574" width="16.42578125" style="1" customWidth="1"/>
    <col min="13575" max="13575" width="19.28515625" style="1" customWidth="1"/>
    <col min="13576" max="13576" width="17.28515625" style="1" customWidth="1"/>
    <col min="13577" max="13577" width="17.7109375" style="1" customWidth="1"/>
    <col min="13578" max="13578" width="14.7109375" style="1" customWidth="1"/>
    <col min="13579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6" style="1" customWidth="1"/>
    <col min="13830" max="13830" width="16.42578125" style="1" customWidth="1"/>
    <col min="13831" max="13831" width="19.28515625" style="1" customWidth="1"/>
    <col min="13832" max="13832" width="17.28515625" style="1" customWidth="1"/>
    <col min="13833" max="13833" width="17.7109375" style="1" customWidth="1"/>
    <col min="13834" max="13834" width="14.7109375" style="1" customWidth="1"/>
    <col min="13835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6" style="1" customWidth="1"/>
    <col min="14086" max="14086" width="16.42578125" style="1" customWidth="1"/>
    <col min="14087" max="14087" width="19.28515625" style="1" customWidth="1"/>
    <col min="14088" max="14088" width="17.28515625" style="1" customWidth="1"/>
    <col min="14089" max="14089" width="17.7109375" style="1" customWidth="1"/>
    <col min="14090" max="14090" width="14.7109375" style="1" customWidth="1"/>
    <col min="14091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6" style="1" customWidth="1"/>
    <col min="14342" max="14342" width="16.42578125" style="1" customWidth="1"/>
    <col min="14343" max="14343" width="19.28515625" style="1" customWidth="1"/>
    <col min="14344" max="14344" width="17.28515625" style="1" customWidth="1"/>
    <col min="14345" max="14345" width="17.7109375" style="1" customWidth="1"/>
    <col min="14346" max="14346" width="14.7109375" style="1" customWidth="1"/>
    <col min="14347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6" style="1" customWidth="1"/>
    <col min="14598" max="14598" width="16.42578125" style="1" customWidth="1"/>
    <col min="14599" max="14599" width="19.28515625" style="1" customWidth="1"/>
    <col min="14600" max="14600" width="17.28515625" style="1" customWidth="1"/>
    <col min="14601" max="14601" width="17.7109375" style="1" customWidth="1"/>
    <col min="14602" max="14602" width="14.7109375" style="1" customWidth="1"/>
    <col min="14603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6" style="1" customWidth="1"/>
    <col min="14854" max="14854" width="16.42578125" style="1" customWidth="1"/>
    <col min="14855" max="14855" width="19.28515625" style="1" customWidth="1"/>
    <col min="14856" max="14856" width="17.28515625" style="1" customWidth="1"/>
    <col min="14857" max="14857" width="17.7109375" style="1" customWidth="1"/>
    <col min="14858" max="14858" width="14.7109375" style="1" customWidth="1"/>
    <col min="14859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6" style="1" customWidth="1"/>
    <col min="15110" max="15110" width="16.42578125" style="1" customWidth="1"/>
    <col min="15111" max="15111" width="19.28515625" style="1" customWidth="1"/>
    <col min="15112" max="15112" width="17.28515625" style="1" customWidth="1"/>
    <col min="15113" max="15113" width="17.7109375" style="1" customWidth="1"/>
    <col min="15114" max="15114" width="14.7109375" style="1" customWidth="1"/>
    <col min="15115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6" style="1" customWidth="1"/>
    <col min="15366" max="15366" width="16.42578125" style="1" customWidth="1"/>
    <col min="15367" max="15367" width="19.28515625" style="1" customWidth="1"/>
    <col min="15368" max="15368" width="17.28515625" style="1" customWidth="1"/>
    <col min="15369" max="15369" width="17.7109375" style="1" customWidth="1"/>
    <col min="15370" max="15370" width="14.7109375" style="1" customWidth="1"/>
    <col min="15371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6" style="1" customWidth="1"/>
    <col min="15622" max="15622" width="16.42578125" style="1" customWidth="1"/>
    <col min="15623" max="15623" width="19.28515625" style="1" customWidth="1"/>
    <col min="15624" max="15624" width="17.28515625" style="1" customWidth="1"/>
    <col min="15625" max="15625" width="17.7109375" style="1" customWidth="1"/>
    <col min="15626" max="15626" width="14.7109375" style="1" customWidth="1"/>
    <col min="15627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6" style="1" customWidth="1"/>
    <col min="15878" max="15878" width="16.42578125" style="1" customWidth="1"/>
    <col min="15879" max="15879" width="19.28515625" style="1" customWidth="1"/>
    <col min="15880" max="15880" width="17.28515625" style="1" customWidth="1"/>
    <col min="15881" max="15881" width="17.7109375" style="1" customWidth="1"/>
    <col min="15882" max="15882" width="14.7109375" style="1" customWidth="1"/>
    <col min="15883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6" style="1" customWidth="1"/>
    <col min="16134" max="16134" width="16.42578125" style="1" customWidth="1"/>
    <col min="16135" max="16135" width="19.28515625" style="1" customWidth="1"/>
    <col min="16136" max="16136" width="17.28515625" style="1" customWidth="1"/>
    <col min="16137" max="16137" width="17.7109375" style="1" customWidth="1"/>
    <col min="16138" max="16138" width="14.7109375" style="1" customWidth="1"/>
    <col min="16139" max="16140" width="16.42578125" style="1" customWidth="1"/>
    <col min="16141" max="16384" width="9.140625" style="1"/>
  </cols>
  <sheetData>
    <row r="1" spans="1:12" ht="18.600000000000001" customHeight="1" x14ac:dyDescent="0.2">
      <c r="A1" s="26" t="s">
        <v>81</v>
      </c>
      <c r="B1" s="17" t="s">
        <v>0</v>
      </c>
      <c r="C1" s="18" t="s">
        <v>1</v>
      </c>
      <c r="D1" s="21" t="s">
        <v>2</v>
      </c>
      <c r="E1" s="210" t="s">
        <v>3</v>
      </c>
      <c r="F1" s="213"/>
      <c r="G1" s="213"/>
      <c r="H1" s="213"/>
      <c r="I1" s="213"/>
      <c r="J1" s="213"/>
      <c r="K1" s="214"/>
      <c r="L1" s="12" t="s">
        <v>4</v>
      </c>
    </row>
    <row r="2" spans="1:12" ht="18.600000000000001" customHeight="1" x14ac:dyDescent="0.2">
      <c r="B2" s="19"/>
      <c r="C2" s="20"/>
      <c r="D2" s="22"/>
      <c r="E2" s="11" t="s">
        <v>133</v>
      </c>
      <c r="F2" s="11" t="s">
        <v>106</v>
      </c>
      <c r="G2" s="11" t="s">
        <v>252</v>
      </c>
      <c r="H2" s="11" t="s">
        <v>254</v>
      </c>
      <c r="I2" s="11"/>
      <c r="J2" s="11"/>
      <c r="K2" s="61"/>
      <c r="L2" s="13"/>
    </row>
    <row r="4" spans="1:12" ht="18.600000000000001" customHeight="1" x14ac:dyDescent="0.2">
      <c r="A4" s="1" t="s">
        <v>5</v>
      </c>
      <c r="B4" s="1">
        <v>300</v>
      </c>
      <c r="C4" s="1">
        <v>400</v>
      </c>
      <c r="D4" s="1">
        <f>+C4+B4</f>
        <v>700</v>
      </c>
      <c r="G4" s="1">
        <v>250</v>
      </c>
      <c r="H4" s="1">
        <v>-50</v>
      </c>
    </row>
    <row r="5" spans="1:12" ht="18.600000000000001" customHeight="1" x14ac:dyDescent="0.2">
      <c r="A5" s="1" t="s">
        <v>6</v>
      </c>
      <c r="B5" s="1">
        <v>500</v>
      </c>
      <c r="C5" s="1">
        <v>300</v>
      </c>
      <c r="D5" s="1">
        <f>+C5+B5</f>
        <v>800</v>
      </c>
    </row>
    <row r="6" spans="1:12" ht="18.600000000000001" customHeight="1" x14ac:dyDescent="0.2">
      <c r="A6" s="1" t="s">
        <v>42</v>
      </c>
      <c r="B6" s="1">
        <v>5000</v>
      </c>
      <c r="C6" s="1">
        <v>1000</v>
      </c>
      <c r="D6" s="1">
        <f>+C6+B6</f>
        <v>6000</v>
      </c>
      <c r="E6" s="1">
        <v>8000</v>
      </c>
      <c r="F6" s="1">
        <f>-E6/10</f>
        <v>-800</v>
      </c>
      <c r="G6" s="1">
        <v>-1000</v>
      </c>
      <c r="H6" s="1">
        <v>200</v>
      </c>
    </row>
    <row r="7" spans="1:12" ht="18.600000000000001" customHeight="1" x14ac:dyDescent="0.2">
      <c r="A7" s="6" t="s">
        <v>96</v>
      </c>
      <c r="E7" s="77">
        <v>800</v>
      </c>
      <c r="F7" s="1">
        <f>-E7/20</f>
        <v>-40</v>
      </c>
    </row>
    <row r="8" spans="1:12" ht="18.600000000000001" customHeight="1" x14ac:dyDescent="0.2">
      <c r="A8" s="3" t="s">
        <v>9</v>
      </c>
      <c r="B8" s="129">
        <v>8000</v>
      </c>
      <c r="D8" s="1">
        <f>+C8+B8</f>
        <v>8000</v>
      </c>
      <c r="E8" s="1">
        <f>-B8</f>
        <v>-8000</v>
      </c>
    </row>
    <row r="9" spans="1:12" ht="18.600000000000001" customHeight="1" thickBot="1" x14ac:dyDescent="0.25">
      <c r="A9" s="1" t="s">
        <v>10</v>
      </c>
      <c r="B9" s="4">
        <f>SUM(B4:B8)</f>
        <v>13800</v>
      </c>
      <c r="C9" s="4">
        <f>SUM(C4:C8)</f>
        <v>1700</v>
      </c>
      <c r="D9" s="4">
        <f>+C9+B9</f>
        <v>15500</v>
      </c>
      <c r="E9" s="4">
        <f>SUM(E6:E8)</f>
        <v>800</v>
      </c>
      <c r="F9" s="4">
        <f>SUM(F6:F8)</f>
        <v>-840</v>
      </c>
      <c r="G9" s="4">
        <v>-750</v>
      </c>
      <c r="H9" s="4">
        <v>150</v>
      </c>
      <c r="I9" s="4"/>
      <c r="J9" s="4"/>
      <c r="K9" s="4"/>
      <c r="L9" s="4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+B18-SUM(B12:B17)</f>
        <v>4500</v>
      </c>
      <c r="C11" s="1">
        <f>+C18-SUM(C12:C17)</f>
        <v>-600</v>
      </c>
      <c r="D11" s="1">
        <f>+C11+B11</f>
        <v>3900</v>
      </c>
    </row>
    <row r="12" spans="1:12" ht="18.600000000000001" customHeight="1" x14ac:dyDescent="0.2">
      <c r="A12" s="1" t="s">
        <v>12</v>
      </c>
      <c r="B12" s="1">
        <v>4000</v>
      </c>
      <c r="C12" s="1">
        <v>200</v>
      </c>
      <c r="D12" s="1">
        <f>+C12+B12</f>
        <v>4200</v>
      </c>
      <c r="E12" s="77">
        <v>2000</v>
      </c>
      <c r="F12" s="1">
        <f>-E12/10</f>
        <v>-200</v>
      </c>
    </row>
    <row r="13" spans="1:12" s="6" customFormat="1" ht="18.600000000000001" customHeight="1" x14ac:dyDescent="0.2">
      <c r="A13" s="5" t="s">
        <v>251</v>
      </c>
      <c r="E13" s="1">
        <f>20%*(C14+C15)</f>
        <v>300</v>
      </c>
      <c r="F13" s="47"/>
      <c r="G13" s="47"/>
      <c r="L13" s="1"/>
    </row>
    <row r="14" spans="1:12" ht="18.600000000000001" customHeight="1" x14ac:dyDescent="0.2">
      <c r="A14" s="1" t="s">
        <v>15</v>
      </c>
      <c r="B14" s="1">
        <v>3000</v>
      </c>
      <c r="C14" s="129">
        <v>1000</v>
      </c>
      <c r="D14" s="1">
        <f>+C14+B14</f>
        <v>4000</v>
      </c>
      <c r="E14" s="1">
        <f>-C14</f>
        <v>-1000</v>
      </c>
    </row>
    <row r="15" spans="1:12" ht="18.600000000000001" customHeight="1" x14ac:dyDescent="0.2">
      <c r="A15" s="1" t="s">
        <v>16</v>
      </c>
      <c r="B15" s="1">
        <v>2000</v>
      </c>
      <c r="C15" s="129">
        <v>500</v>
      </c>
      <c r="D15" s="1">
        <f>+C15+B15</f>
        <v>2500</v>
      </c>
      <c r="E15" s="1">
        <f>-C15</f>
        <v>-500</v>
      </c>
    </row>
    <row r="16" spans="1:12" ht="18.600000000000001" hidden="1" customHeight="1" x14ac:dyDescent="0.2">
      <c r="A16" s="39" t="s">
        <v>74</v>
      </c>
    </row>
    <row r="17" spans="1:12" ht="18.600000000000001" customHeight="1" x14ac:dyDescent="0.2">
      <c r="A17" s="1" t="s">
        <v>17</v>
      </c>
      <c r="B17" s="1">
        <v>300</v>
      </c>
      <c r="C17" s="1">
        <v>600</v>
      </c>
      <c r="D17" s="1">
        <f>+C17+B17</f>
        <v>900</v>
      </c>
      <c r="F17" s="1">
        <v>-640</v>
      </c>
      <c r="G17" s="1">
        <v>-750</v>
      </c>
      <c r="H17" s="1">
        <v>150</v>
      </c>
    </row>
    <row r="18" spans="1:12" ht="18.600000000000001" customHeight="1" thickBot="1" x14ac:dyDescent="0.25">
      <c r="A18" s="1" t="s">
        <v>18</v>
      </c>
      <c r="B18" s="4">
        <f>+B9</f>
        <v>13800</v>
      </c>
      <c r="C18" s="4">
        <f>+C9</f>
        <v>1700</v>
      </c>
      <c r="D18" s="4">
        <f>+C18+B18</f>
        <v>15500</v>
      </c>
      <c r="E18" s="4">
        <f>SUM(E11:E17)</f>
        <v>800</v>
      </c>
      <c r="F18" s="4">
        <f>SUM(F11:F17)</f>
        <v>-840</v>
      </c>
      <c r="G18" s="4">
        <v>-750</v>
      </c>
      <c r="H18" s="4">
        <v>150</v>
      </c>
      <c r="I18" s="4"/>
      <c r="J18" s="4"/>
      <c r="K18" s="4"/>
      <c r="L18" s="4"/>
    </row>
    <row r="19" spans="1:12" ht="18.600000000000001" customHeight="1" thickTop="1" x14ac:dyDescent="0.2"/>
    <row r="20" spans="1:12" ht="18.600000000000001" customHeight="1" x14ac:dyDescent="0.2">
      <c r="A20" s="1" t="s">
        <v>19</v>
      </c>
      <c r="B20" s="1">
        <v>17000</v>
      </c>
      <c r="C20" s="1">
        <v>10000</v>
      </c>
      <c r="D20" s="1">
        <f t="shared" ref="D20:D25" si="0">+C20+B20</f>
        <v>27000</v>
      </c>
    </row>
    <row r="21" spans="1:12" ht="18.600000000000001" customHeight="1" x14ac:dyDescent="0.2">
      <c r="A21" s="1" t="s">
        <v>21</v>
      </c>
      <c r="B21" s="1">
        <f>+B5</f>
        <v>500</v>
      </c>
      <c r="C21" s="1">
        <f>+C5</f>
        <v>300</v>
      </c>
      <c r="D21" s="1">
        <f t="shared" si="0"/>
        <v>800</v>
      </c>
    </row>
    <row r="22" spans="1:12" ht="18.600000000000001" customHeight="1" x14ac:dyDescent="0.2">
      <c r="A22" s="3" t="s">
        <v>20</v>
      </c>
      <c r="B22" s="129">
        <v>0</v>
      </c>
      <c r="D22" s="1">
        <f t="shared" si="0"/>
        <v>0</v>
      </c>
    </row>
    <row r="23" spans="1:12" ht="18.600000000000001" customHeight="1" x14ac:dyDescent="0.2">
      <c r="A23" s="3" t="s">
        <v>29</v>
      </c>
      <c r="B23" s="1">
        <f>-B20-B21-B22-B25+B27-B24</f>
        <v>-18100</v>
      </c>
      <c r="C23" s="1">
        <f>-C20-C21-C22-C25+C27-C24</f>
        <v>-10000</v>
      </c>
      <c r="D23" s="1">
        <f t="shared" si="0"/>
        <v>-28100</v>
      </c>
      <c r="F23" s="1">
        <v>-840</v>
      </c>
      <c r="H23" s="1">
        <v>200</v>
      </c>
    </row>
    <row r="24" spans="1:12" ht="18.600000000000001" customHeight="1" x14ac:dyDescent="0.2">
      <c r="A24" s="2" t="s">
        <v>26</v>
      </c>
      <c r="B24" s="206">
        <v>1000</v>
      </c>
      <c r="C24" s="1">
        <v>500</v>
      </c>
      <c r="D24" s="1">
        <f t="shared" si="0"/>
        <v>1500</v>
      </c>
      <c r="G24" s="1">
        <v>-1000</v>
      </c>
    </row>
    <row r="25" spans="1:12" ht="18.600000000000001" customHeight="1" x14ac:dyDescent="0.2">
      <c r="A25" s="1" t="s">
        <v>73</v>
      </c>
      <c r="B25" s="1">
        <f>-B27/75%*25%</f>
        <v>-100</v>
      </c>
      <c r="C25" s="1">
        <f>-C27/75%*25%</f>
        <v>-200</v>
      </c>
      <c r="D25" s="1">
        <f t="shared" si="0"/>
        <v>-300</v>
      </c>
      <c r="F25" s="1">
        <v>200</v>
      </c>
      <c r="G25" s="1">
        <v>250</v>
      </c>
      <c r="H25" s="1">
        <v>-50</v>
      </c>
    </row>
    <row r="26" spans="1:12" ht="18.600000000000001" customHeight="1" x14ac:dyDescent="0.2">
      <c r="A26" s="6" t="s">
        <v>14</v>
      </c>
    </row>
    <row r="27" spans="1:12" ht="18.600000000000001" customHeight="1" thickBot="1" x14ac:dyDescent="0.25">
      <c r="A27" s="1" t="s">
        <v>24</v>
      </c>
      <c r="B27" s="4">
        <f>+B17</f>
        <v>300</v>
      </c>
      <c r="C27" s="4">
        <f>+C17</f>
        <v>600</v>
      </c>
      <c r="D27" s="4">
        <f>+C27+B27</f>
        <v>900</v>
      </c>
      <c r="E27" s="4"/>
      <c r="F27" s="4">
        <f>SUM(F20:F26)</f>
        <v>-640</v>
      </c>
      <c r="G27" s="4">
        <v>-750</v>
      </c>
      <c r="H27" s="4">
        <v>150</v>
      </c>
      <c r="I27" s="4"/>
      <c r="J27" s="4"/>
      <c r="K27" s="4"/>
      <c r="L27" s="4"/>
    </row>
    <row r="28" spans="1:12" ht="18.600000000000001" customHeight="1" thickTop="1" x14ac:dyDescent="0.2">
      <c r="A28" s="1" t="s">
        <v>253</v>
      </c>
      <c r="C28" s="1">
        <f>+C27*0.2</f>
        <v>120</v>
      </c>
    </row>
    <row r="30" spans="1:12" ht="18.600000000000001" customHeight="1" x14ac:dyDescent="0.2">
      <c r="A30" s="1" t="s">
        <v>247</v>
      </c>
    </row>
    <row r="32" spans="1:12" ht="18.600000000000001" customHeight="1" x14ac:dyDescent="0.2">
      <c r="B32" s="122">
        <v>1</v>
      </c>
      <c r="C32" s="122">
        <v>0.8</v>
      </c>
    </row>
    <row r="33" spans="1:3" ht="18.600000000000001" customHeight="1" x14ac:dyDescent="0.2">
      <c r="A33" s="1" t="s">
        <v>248</v>
      </c>
      <c r="C33" s="1">
        <v>8000</v>
      </c>
    </row>
    <row r="34" spans="1:3" ht="18.600000000000001" customHeight="1" x14ac:dyDescent="0.2">
      <c r="A34" s="1" t="s">
        <v>128</v>
      </c>
      <c r="B34" s="1">
        <v>1500</v>
      </c>
      <c r="C34" s="1">
        <f>+B34*C32</f>
        <v>1200</v>
      </c>
    </row>
    <row r="35" spans="1:3" ht="18.600000000000001" customHeight="1" x14ac:dyDescent="0.2">
      <c r="A35" s="1" t="s">
        <v>129</v>
      </c>
      <c r="C35" s="1">
        <f>+C33-C34</f>
        <v>6800</v>
      </c>
    </row>
    <row r="37" spans="1:3" ht="18.600000000000001" customHeight="1" x14ac:dyDescent="0.2">
      <c r="A37" s="1" t="s">
        <v>249</v>
      </c>
      <c r="C37" s="1">
        <v>8000</v>
      </c>
    </row>
    <row r="38" spans="1:3" ht="18.600000000000001" customHeight="1" x14ac:dyDescent="0.2">
      <c r="A38" s="1" t="s">
        <v>130</v>
      </c>
      <c r="C38" s="1">
        <f>-C37*0.25</f>
        <v>-2000</v>
      </c>
    </row>
    <row r="39" spans="1:3" ht="18.600000000000001" customHeight="1" x14ac:dyDescent="0.2">
      <c r="A39" s="1" t="s">
        <v>250</v>
      </c>
      <c r="C39" s="1">
        <f>+C37+C38</f>
        <v>6000</v>
      </c>
    </row>
    <row r="41" spans="1:3" ht="18.600000000000001" customHeight="1" x14ac:dyDescent="0.2">
      <c r="A41" s="1" t="s">
        <v>132</v>
      </c>
      <c r="C41" s="1">
        <f>+C35-C39</f>
        <v>800</v>
      </c>
    </row>
  </sheetData>
  <mergeCells count="1">
    <mergeCell ref="E1:K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9"/>
  <sheetViews>
    <sheetView topLeftCell="A20" workbookViewId="0">
      <selection activeCell="A30" sqref="A30:XFD90"/>
    </sheetView>
  </sheetViews>
  <sheetFormatPr defaultRowHeight="18.600000000000001" customHeight="1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 x14ac:dyDescent="0.2">
      <c r="A1" s="77" t="s">
        <v>77</v>
      </c>
      <c r="B1" s="78" t="s">
        <v>0</v>
      </c>
      <c r="C1" s="79" t="s">
        <v>1</v>
      </c>
      <c r="D1" s="80" t="s">
        <v>2</v>
      </c>
      <c r="E1" s="81"/>
      <c r="F1" s="82"/>
      <c r="G1" s="82"/>
      <c r="H1" s="83" t="s">
        <v>3</v>
      </c>
      <c r="I1" s="82"/>
      <c r="J1" s="82"/>
      <c r="K1" s="84"/>
      <c r="L1" s="80" t="s">
        <v>4</v>
      </c>
    </row>
    <row r="2" spans="1:12" ht="18.600000000000001" customHeight="1" x14ac:dyDescent="0.2">
      <c r="B2" s="85"/>
      <c r="C2" s="86"/>
      <c r="D2" s="87"/>
      <c r="E2" s="88"/>
      <c r="F2" s="88"/>
      <c r="G2" s="88"/>
      <c r="H2" s="88"/>
      <c r="I2" s="88"/>
      <c r="J2" s="88"/>
      <c r="K2" s="89"/>
      <c r="L2" s="90"/>
    </row>
    <row r="4" spans="1:12" ht="18.600000000000001" customHeight="1" x14ac:dyDescent="0.2">
      <c r="A4" s="1" t="s">
        <v>78</v>
      </c>
      <c r="B4" s="1">
        <v>200</v>
      </c>
      <c r="C4" s="1">
        <v>700</v>
      </c>
      <c r="D4" s="1">
        <f>+C4+B4</f>
        <v>900</v>
      </c>
    </row>
    <row r="5" spans="1:12" ht="18.600000000000001" customHeight="1" x14ac:dyDescent="0.2">
      <c r="A5" s="1" t="s">
        <v>6</v>
      </c>
      <c r="B5" s="1">
        <v>600</v>
      </c>
      <c r="C5" s="1">
        <v>1800</v>
      </c>
      <c r="D5" s="1">
        <f>+C5+B5</f>
        <v>2400</v>
      </c>
    </row>
    <row r="6" spans="1:12" ht="18.600000000000001" customHeight="1" x14ac:dyDescent="0.2">
      <c r="A6" s="1" t="s">
        <v>42</v>
      </c>
      <c r="B6" s="1">
        <v>6000</v>
      </c>
      <c r="C6" s="1">
        <v>4200</v>
      </c>
      <c r="D6" s="1">
        <f>+C6+B6</f>
        <v>10200</v>
      </c>
    </row>
    <row r="7" spans="1:12" ht="18.600000000000001" customHeight="1" x14ac:dyDescent="0.2">
      <c r="A7" s="39" t="s">
        <v>72</v>
      </c>
      <c r="E7" s="66"/>
    </row>
    <row r="8" spans="1:12" ht="18.600000000000001" customHeight="1" x14ac:dyDescent="0.2">
      <c r="A8" s="91" t="s">
        <v>9</v>
      </c>
      <c r="B8" s="1">
        <v>8000</v>
      </c>
      <c r="D8" s="1">
        <f>+C8+B8</f>
        <v>8000</v>
      </c>
    </row>
    <row r="9" spans="1:12" ht="18.600000000000001" customHeight="1" thickBot="1" x14ac:dyDescent="0.25">
      <c r="A9" s="1" t="s">
        <v>10</v>
      </c>
      <c r="B9" s="92">
        <f>SUM(B4:B8)</f>
        <v>14800</v>
      </c>
      <c r="C9" s="92">
        <f>SUM(C4:C8)</f>
        <v>6700</v>
      </c>
      <c r="D9" s="92">
        <f>+C9+B9</f>
        <v>21500</v>
      </c>
      <c r="E9" s="92"/>
      <c r="F9" s="92"/>
      <c r="G9" s="92"/>
      <c r="H9" s="92"/>
      <c r="I9" s="92"/>
      <c r="J9" s="92"/>
      <c r="K9" s="92"/>
      <c r="L9" s="92"/>
    </row>
    <row r="10" spans="1:12" ht="18.600000000000001" customHeight="1" thickTop="1" x14ac:dyDescent="0.2"/>
    <row r="11" spans="1:12" ht="18.600000000000001" customHeight="1" x14ac:dyDescent="0.2">
      <c r="A11" s="1" t="s">
        <v>11</v>
      </c>
      <c r="B11" s="1">
        <f>+B19-SUM(B12:B18)</f>
        <v>6300</v>
      </c>
      <c r="C11" s="1">
        <f>+C19-SUM(C12:C18)</f>
        <v>700</v>
      </c>
      <c r="D11" s="1">
        <f>+C11+B11</f>
        <v>7000</v>
      </c>
    </row>
    <row r="12" spans="1:12" ht="18.600000000000001" customHeight="1" x14ac:dyDescent="0.2">
      <c r="A12" s="1" t="s">
        <v>79</v>
      </c>
      <c r="B12" s="1">
        <v>200</v>
      </c>
      <c r="C12" s="1">
        <v>1300</v>
      </c>
      <c r="D12" s="1">
        <f>+C12+B12</f>
        <v>1500</v>
      </c>
      <c r="E12" s="66"/>
      <c r="H12" s="69"/>
    </row>
    <row r="13" spans="1:12" s="39" customFormat="1" ht="18.600000000000001" customHeight="1" x14ac:dyDescent="0.2">
      <c r="A13" s="93" t="s">
        <v>80</v>
      </c>
      <c r="E13" s="94"/>
      <c r="F13" s="94"/>
      <c r="G13" s="94"/>
      <c r="L13" s="1"/>
    </row>
    <row r="14" spans="1:12" s="39" customFormat="1" ht="18.600000000000001" customHeight="1" x14ac:dyDescent="0.2">
      <c r="A14" s="39" t="s">
        <v>14</v>
      </c>
      <c r="K14" s="94"/>
      <c r="L14" s="1"/>
    </row>
    <row r="15" spans="1:12" ht="18.600000000000001" customHeight="1" x14ac:dyDescent="0.2">
      <c r="A15" s="1" t="s">
        <v>15</v>
      </c>
      <c r="B15" s="1">
        <v>5000</v>
      </c>
      <c r="C15" s="1">
        <v>2000</v>
      </c>
      <c r="D15" s="1">
        <f>+C15+B15</f>
        <v>7000</v>
      </c>
    </row>
    <row r="16" spans="1:12" ht="18.600000000000001" customHeight="1" x14ac:dyDescent="0.2">
      <c r="A16" s="1" t="s">
        <v>16</v>
      </c>
      <c r="B16" s="1">
        <v>3000</v>
      </c>
      <c r="C16" s="1">
        <v>1800</v>
      </c>
      <c r="D16" s="1">
        <f>+C16+B16</f>
        <v>4800</v>
      </c>
    </row>
    <row r="17" spans="1:12" ht="18.600000000000001" customHeight="1" x14ac:dyDescent="0.2">
      <c r="A17" s="39" t="s">
        <v>74</v>
      </c>
      <c r="E17" s="67"/>
    </row>
    <row r="18" spans="1:12" ht="18.600000000000001" customHeight="1" x14ac:dyDescent="0.2">
      <c r="A18" s="1" t="s">
        <v>17</v>
      </c>
      <c r="B18" s="1">
        <v>300</v>
      </c>
      <c r="C18" s="1">
        <v>900</v>
      </c>
      <c r="D18" s="1">
        <f>+C18+B18</f>
        <v>1200</v>
      </c>
    </row>
    <row r="19" spans="1:12" ht="18.600000000000001" customHeight="1" thickBot="1" x14ac:dyDescent="0.25">
      <c r="A19" s="1" t="s">
        <v>18</v>
      </c>
      <c r="B19" s="92">
        <f>+B9</f>
        <v>14800</v>
      </c>
      <c r="C19" s="92">
        <f>+C9</f>
        <v>6700</v>
      </c>
      <c r="D19" s="92">
        <f>+C19+B19</f>
        <v>21500</v>
      </c>
      <c r="E19" s="92"/>
      <c r="F19" s="92"/>
      <c r="G19" s="92"/>
      <c r="H19" s="92"/>
      <c r="I19" s="92"/>
      <c r="J19" s="92"/>
      <c r="K19" s="92"/>
      <c r="L19" s="92"/>
    </row>
    <row r="20" spans="1:12" ht="18.600000000000001" customHeight="1" thickTop="1" x14ac:dyDescent="0.2"/>
    <row r="21" spans="1:12" ht="18.600000000000001" customHeight="1" x14ac:dyDescent="0.2">
      <c r="A21" s="1" t="s">
        <v>19</v>
      </c>
      <c r="B21" s="1">
        <v>45000</v>
      </c>
      <c r="C21" s="1">
        <v>80000</v>
      </c>
      <c r="D21" s="1">
        <f t="shared" ref="D21:D26" si="0">+C21+B21</f>
        <v>125000</v>
      </c>
    </row>
    <row r="22" spans="1:12" ht="18.600000000000001" customHeight="1" x14ac:dyDescent="0.2">
      <c r="A22" s="1" t="s">
        <v>21</v>
      </c>
      <c r="B22" s="1">
        <f>+B5</f>
        <v>600</v>
      </c>
      <c r="C22" s="1">
        <f>+C5</f>
        <v>1800</v>
      </c>
      <c r="D22" s="1">
        <f t="shared" si="0"/>
        <v>2400</v>
      </c>
    </row>
    <row r="23" spans="1:12" ht="18.600000000000001" customHeight="1" x14ac:dyDescent="0.2">
      <c r="A23" s="91" t="s">
        <v>20</v>
      </c>
      <c r="B23" s="1">
        <f>400*0.8</f>
        <v>320</v>
      </c>
      <c r="D23" s="1">
        <f t="shared" si="0"/>
        <v>320</v>
      </c>
    </row>
    <row r="24" spans="1:12" ht="18.600000000000001" customHeight="1" x14ac:dyDescent="0.2">
      <c r="A24" s="91" t="s">
        <v>29</v>
      </c>
      <c r="B24" s="1">
        <f>-B21-B22-B23-B26+B28-B25</f>
        <v>-45670</v>
      </c>
      <c r="C24" s="1">
        <f>-C21-C22-C23-C26+C28-C25</f>
        <v>-80800</v>
      </c>
      <c r="D24" s="1">
        <f t="shared" si="0"/>
        <v>-126470</v>
      </c>
    </row>
    <row r="25" spans="1:12" ht="18.600000000000001" customHeight="1" x14ac:dyDescent="0.2">
      <c r="A25" s="91" t="s">
        <v>26</v>
      </c>
      <c r="B25" s="1">
        <v>150</v>
      </c>
      <c r="C25" s="1">
        <v>200</v>
      </c>
      <c r="D25" s="1">
        <f t="shared" si="0"/>
        <v>350</v>
      </c>
    </row>
    <row r="26" spans="1:12" ht="18.600000000000001" customHeight="1" x14ac:dyDescent="0.2">
      <c r="A26" s="1" t="s">
        <v>73</v>
      </c>
      <c r="B26" s="69">
        <f>-B28/75%*25%</f>
        <v>-100</v>
      </c>
      <c r="C26" s="69">
        <f>-C28/75%*25%</f>
        <v>-300</v>
      </c>
      <c r="D26" s="69">
        <f t="shared" si="0"/>
        <v>-400</v>
      </c>
      <c r="H26" s="69"/>
    </row>
    <row r="27" spans="1:12" ht="18.600000000000001" customHeight="1" x14ac:dyDescent="0.2">
      <c r="A27" s="39" t="s">
        <v>14</v>
      </c>
    </row>
    <row r="28" spans="1:12" ht="18.600000000000001" customHeight="1" thickBot="1" x14ac:dyDescent="0.25">
      <c r="A28" s="1" t="s">
        <v>24</v>
      </c>
      <c r="B28" s="92">
        <f>+B18</f>
        <v>300</v>
      </c>
      <c r="C28" s="92">
        <f>+C18</f>
        <v>900</v>
      </c>
      <c r="D28" s="92">
        <f>+C28+B28</f>
        <v>1200</v>
      </c>
      <c r="E28" s="92"/>
      <c r="F28" s="92"/>
      <c r="G28" s="92"/>
      <c r="H28" s="92"/>
      <c r="I28" s="92"/>
      <c r="J28" s="92"/>
      <c r="K28" s="92"/>
      <c r="L28" s="92"/>
    </row>
    <row r="29" spans="1:12" ht="18.600000000000001" customHeight="1" thickTop="1" x14ac:dyDescent="0.2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V47"/>
  <sheetViews>
    <sheetView workbookViewId="0">
      <selection activeCell="C42" sqref="C42"/>
    </sheetView>
  </sheetViews>
  <sheetFormatPr defaultRowHeight="16.5" customHeight="1" x14ac:dyDescent="0.2"/>
  <cols>
    <col min="1" max="1" width="22.140625" style="1" customWidth="1"/>
    <col min="2" max="2" width="13.42578125" style="1" customWidth="1"/>
    <col min="3" max="3" width="12.140625" style="39" customWidth="1"/>
    <col min="4" max="4" width="14.140625" style="40" customWidth="1"/>
    <col min="5" max="5" width="12.140625" style="34" customWidth="1"/>
    <col min="6" max="6" width="15" style="1" customWidth="1"/>
    <col min="7" max="11" width="16.28515625" style="1" customWidth="1"/>
    <col min="12" max="12" width="13.140625" style="1" customWidth="1"/>
    <col min="13" max="256" width="9.140625" style="1"/>
    <col min="257" max="257" width="22.140625" style="1" customWidth="1"/>
    <col min="258" max="258" width="13.42578125" style="1" customWidth="1"/>
    <col min="259" max="259" width="12.140625" style="1" customWidth="1"/>
    <col min="260" max="260" width="14.140625" style="1" customWidth="1"/>
    <col min="261" max="261" width="12.140625" style="1" customWidth="1"/>
    <col min="262" max="262" width="15" style="1" customWidth="1"/>
    <col min="263" max="267" width="16.28515625" style="1" customWidth="1"/>
    <col min="268" max="268" width="13.140625" style="1" customWidth="1"/>
    <col min="269" max="512" width="9.140625" style="1"/>
    <col min="513" max="513" width="22.140625" style="1" customWidth="1"/>
    <col min="514" max="514" width="13.42578125" style="1" customWidth="1"/>
    <col min="515" max="515" width="12.140625" style="1" customWidth="1"/>
    <col min="516" max="516" width="14.140625" style="1" customWidth="1"/>
    <col min="517" max="517" width="12.140625" style="1" customWidth="1"/>
    <col min="518" max="518" width="15" style="1" customWidth="1"/>
    <col min="519" max="523" width="16.28515625" style="1" customWidth="1"/>
    <col min="524" max="524" width="13.140625" style="1" customWidth="1"/>
    <col min="525" max="768" width="9.140625" style="1"/>
    <col min="769" max="769" width="22.140625" style="1" customWidth="1"/>
    <col min="770" max="770" width="13.42578125" style="1" customWidth="1"/>
    <col min="771" max="771" width="12.140625" style="1" customWidth="1"/>
    <col min="772" max="772" width="14.140625" style="1" customWidth="1"/>
    <col min="773" max="773" width="12.140625" style="1" customWidth="1"/>
    <col min="774" max="774" width="15" style="1" customWidth="1"/>
    <col min="775" max="779" width="16.2851562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3.42578125" style="1" customWidth="1"/>
    <col min="1027" max="1027" width="12.140625" style="1" customWidth="1"/>
    <col min="1028" max="1028" width="14.140625" style="1" customWidth="1"/>
    <col min="1029" max="1029" width="12.140625" style="1" customWidth="1"/>
    <col min="1030" max="1030" width="15" style="1" customWidth="1"/>
    <col min="1031" max="1035" width="16.2851562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3.42578125" style="1" customWidth="1"/>
    <col min="1283" max="1283" width="12.140625" style="1" customWidth="1"/>
    <col min="1284" max="1284" width="14.140625" style="1" customWidth="1"/>
    <col min="1285" max="1285" width="12.140625" style="1" customWidth="1"/>
    <col min="1286" max="1286" width="15" style="1" customWidth="1"/>
    <col min="1287" max="1291" width="16.2851562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3.42578125" style="1" customWidth="1"/>
    <col min="1539" max="1539" width="12.140625" style="1" customWidth="1"/>
    <col min="1540" max="1540" width="14.140625" style="1" customWidth="1"/>
    <col min="1541" max="1541" width="12.140625" style="1" customWidth="1"/>
    <col min="1542" max="1542" width="15" style="1" customWidth="1"/>
    <col min="1543" max="1547" width="16.2851562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3.42578125" style="1" customWidth="1"/>
    <col min="1795" max="1795" width="12.140625" style="1" customWidth="1"/>
    <col min="1796" max="1796" width="14.140625" style="1" customWidth="1"/>
    <col min="1797" max="1797" width="12.140625" style="1" customWidth="1"/>
    <col min="1798" max="1798" width="15" style="1" customWidth="1"/>
    <col min="1799" max="1803" width="16.2851562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3.42578125" style="1" customWidth="1"/>
    <col min="2051" max="2051" width="12.140625" style="1" customWidth="1"/>
    <col min="2052" max="2052" width="14.140625" style="1" customWidth="1"/>
    <col min="2053" max="2053" width="12.140625" style="1" customWidth="1"/>
    <col min="2054" max="2054" width="15" style="1" customWidth="1"/>
    <col min="2055" max="2059" width="16.2851562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3.42578125" style="1" customWidth="1"/>
    <col min="2307" max="2307" width="12.140625" style="1" customWidth="1"/>
    <col min="2308" max="2308" width="14.140625" style="1" customWidth="1"/>
    <col min="2309" max="2309" width="12.140625" style="1" customWidth="1"/>
    <col min="2310" max="2310" width="15" style="1" customWidth="1"/>
    <col min="2311" max="2315" width="16.2851562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3.42578125" style="1" customWidth="1"/>
    <col min="2563" max="2563" width="12.140625" style="1" customWidth="1"/>
    <col min="2564" max="2564" width="14.140625" style="1" customWidth="1"/>
    <col min="2565" max="2565" width="12.140625" style="1" customWidth="1"/>
    <col min="2566" max="2566" width="15" style="1" customWidth="1"/>
    <col min="2567" max="2571" width="16.2851562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3.42578125" style="1" customWidth="1"/>
    <col min="2819" max="2819" width="12.140625" style="1" customWidth="1"/>
    <col min="2820" max="2820" width="14.140625" style="1" customWidth="1"/>
    <col min="2821" max="2821" width="12.140625" style="1" customWidth="1"/>
    <col min="2822" max="2822" width="15" style="1" customWidth="1"/>
    <col min="2823" max="2827" width="16.2851562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3.42578125" style="1" customWidth="1"/>
    <col min="3075" max="3075" width="12.140625" style="1" customWidth="1"/>
    <col min="3076" max="3076" width="14.140625" style="1" customWidth="1"/>
    <col min="3077" max="3077" width="12.140625" style="1" customWidth="1"/>
    <col min="3078" max="3078" width="15" style="1" customWidth="1"/>
    <col min="3079" max="3083" width="16.2851562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3.42578125" style="1" customWidth="1"/>
    <col min="3331" max="3331" width="12.140625" style="1" customWidth="1"/>
    <col min="3332" max="3332" width="14.140625" style="1" customWidth="1"/>
    <col min="3333" max="3333" width="12.140625" style="1" customWidth="1"/>
    <col min="3334" max="3334" width="15" style="1" customWidth="1"/>
    <col min="3335" max="3339" width="16.2851562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3.42578125" style="1" customWidth="1"/>
    <col min="3587" max="3587" width="12.140625" style="1" customWidth="1"/>
    <col min="3588" max="3588" width="14.140625" style="1" customWidth="1"/>
    <col min="3589" max="3589" width="12.140625" style="1" customWidth="1"/>
    <col min="3590" max="3590" width="15" style="1" customWidth="1"/>
    <col min="3591" max="3595" width="16.2851562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3.42578125" style="1" customWidth="1"/>
    <col min="3843" max="3843" width="12.140625" style="1" customWidth="1"/>
    <col min="3844" max="3844" width="14.140625" style="1" customWidth="1"/>
    <col min="3845" max="3845" width="12.140625" style="1" customWidth="1"/>
    <col min="3846" max="3846" width="15" style="1" customWidth="1"/>
    <col min="3847" max="3851" width="16.2851562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3.42578125" style="1" customWidth="1"/>
    <col min="4099" max="4099" width="12.140625" style="1" customWidth="1"/>
    <col min="4100" max="4100" width="14.140625" style="1" customWidth="1"/>
    <col min="4101" max="4101" width="12.140625" style="1" customWidth="1"/>
    <col min="4102" max="4102" width="15" style="1" customWidth="1"/>
    <col min="4103" max="4107" width="16.2851562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3.42578125" style="1" customWidth="1"/>
    <col min="4355" max="4355" width="12.140625" style="1" customWidth="1"/>
    <col min="4356" max="4356" width="14.140625" style="1" customWidth="1"/>
    <col min="4357" max="4357" width="12.140625" style="1" customWidth="1"/>
    <col min="4358" max="4358" width="15" style="1" customWidth="1"/>
    <col min="4359" max="4363" width="16.2851562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3.42578125" style="1" customWidth="1"/>
    <col min="4611" max="4611" width="12.140625" style="1" customWidth="1"/>
    <col min="4612" max="4612" width="14.140625" style="1" customWidth="1"/>
    <col min="4613" max="4613" width="12.140625" style="1" customWidth="1"/>
    <col min="4614" max="4614" width="15" style="1" customWidth="1"/>
    <col min="4615" max="4619" width="16.2851562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3.42578125" style="1" customWidth="1"/>
    <col min="4867" max="4867" width="12.140625" style="1" customWidth="1"/>
    <col min="4868" max="4868" width="14.140625" style="1" customWidth="1"/>
    <col min="4869" max="4869" width="12.140625" style="1" customWidth="1"/>
    <col min="4870" max="4870" width="15" style="1" customWidth="1"/>
    <col min="4871" max="4875" width="16.2851562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3.42578125" style="1" customWidth="1"/>
    <col min="5123" max="5123" width="12.140625" style="1" customWidth="1"/>
    <col min="5124" max="5124" width="14.140625" style="1" customWidth="1"/>
    <col min="5125" max="5125" width="12.140625" style="1" customWidth="1"/>
    <col min="5126" max="5126" width="15" style="1" customWidth="1"/>
    <col min="5127" max="5131" width="16.2851562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3.42578125" style="1" customWidth="1"/>
    <col min="5379" max="5379" width="12.140625" style="1" customWidth="1"/>
    <col min="5380" max="5380" width="14.140625" style="1" customWidth="1"/>
    <col min="5381" max="5381" width="12.140625" style="1" customWidth="1"/>
    <col min="5382" max="5382" width="15" style="1" customWidth="1"/>
    <col min="5383" max="5387" width="16.2851562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3.42578125" style="1" customWidth="1"/>
    <col min="5635" max="5635" width="12.140625" style="1" customWidth="1"/>
    <col min="5636" max="5636" width="14.140625" style="1" customWidth="1"/>
    <col min="5637" max="5637" width="12.140625" style="1" customWidth="1"/>
    <col min="5638" max="5638" width="15" style="1" customWidth="1"/>
    <col min="5639" max="5643" width="16.2851562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3.42578125" style="1" customWidth="1"/>
    <col min="5891" max="5891" width="12.140625" style="1" customWidth="1"/>
    <col min="5892" max="5892" width="14.140625" style="1" customWidth="1"/>
    <col min="5893" max="5893" width="12.140625" style="1" customWidth="1"/>
    <col min="5894" max="5894" width="15" style="1" customWidth="1"/>
    <col min="5895" max="5899" width="16.2851562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3.42578125" style="1" customWidth="1"/>
    <col min="6147" max="6147" width="12.140625" style="1" customWidth="1"/>
    <col min="6148" max="6148" width="14.140625" style="1" customWidth="1"/>
    <col min="6149" max="6149" width="12.140625" style="1" customWidth="1"/>
    <col min="6150" max="6150" width="15" style="1" customWidth="1"/>
    <col min="6151" max="6155" width="16.2851562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3.42578125" style="1" customWidth="1"/>
    <col min="6403" max="6403" width="12.140625" style="1" customWidth="1"/>
    <col min="6404" max="6404" width="14.140625" style="1" customWidth="1"/>
    <col min="6405" max="6405" width="12.140625" style="1" customWidth="1"/>
    <col min="6406" max="6406" width="15" style="1" customWidth="1"/>
    <col min="6407" max="6411" width="16.2851562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3.42578125" style="1" customWidth="1"/>
    <col min="6659" max="6659" width="12.140625" style="1" customWidth="1"/>
    <col min="6660" max="6660" width="14.140625" style="1" customWidth="1"/>
    <col min="6661" max="6661" width="12.140625" style="1" customWidth="1"/>
    <col min="6662" max="6662" width="15" style="1" customWidth="1"/>
    <col min="6663" max="6667" width="16.2851562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3.42578125" style="1" customWidth="1"/>
    <col min="6915" max="6915" width="12.140625" style="1" customWidth="1"/>
    <col min="6916" max="6916" width="14.140625" style="1" customWidth="1"/>
    <col min="6917" max="6917" width="12.140625" style="1" customWidth="1"/>
    <col min="6918" max="6918" width="15" style="1" customWidth="1"/>
    <col min="6919" max="6923" width="16.2851562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3.42578125" style="1" customWidth="1"/>
    <col min="7171" max="7171" width="12.140625" style="1" customWidth="1"/>
    <col min="7172" max="7172" width="14.140625" style="1" customWidth="1"/>
    <col min="7173" max="7173" width="12.140625" style="1" customWidth="1"/>
    <col min="7174" max="7174" width="15" style="1" customWidth="1"/>
    <col min="7175" max="7179" width="16.2851562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3.42578125" style="1" customWidth="1"/>
    <col min="7427" max="7427" width="12.140625" style="1" customWidth="1"/>
    <col min="7428" max="7428" width="14.140625" style="1" customWidth="1"/>
    <col min="7429" max="7429" width="12.140625" style="1" customWidth="1"/>
    <col min="7430" max="7430" width="15" style="1" customWidth="1"/>
    <col min="7431" max="7435" width="16.2851562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3.42578125" style="1" customWidth="1"/>
    <col min="7683" max="7683" width="12.140625" style="1" customWidth="1"/>
    <col min="7684" max="7684" width="14.140625" style="1" customWidth="1"/>
    <col min="7685" max="7685" width="12.140625" style="1" customWidth="1"/>
    <col min="7686" max="7686" width="15" style="1" customWidth="1"/>
    <col min="7687" max="7691" width="16.2851562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3.42578125" style="1" customWidth="1"/>
    <col min="7939" max="7939" width="12.140625" style="1" customWidth="1"/>
    <col min="7940" max="7940" width="14.140625" style="1" customWidth="1"/>
    <col min="7941" max="7941" width="12.140625" style="1" customWidth="1"/>
    <col min="7942" max="7942" width="15" style="1" customWidth="1"/>
    <col min="7943" max="7947" width="16.2851562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3.42578125" style="1" customWidth="1"/>
    <col min="8195" max="8195" width="12.140625" style="1" customWidth="1"/>
    <col min="8196" max="8196" width="14.140625" style="1" customWidth="1"/>
    <col min="8197" max="8197" width="12.140625" style="1" customWidth="1"/>
    <col min="8198" max="8198" width="15" style="1" customWidth="1"/>
    <col min="8199" max="8203" width="16.2851562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3.42578125" style="1" customWidth="1"/>
    <col min="8451" max="8451" width="12.140625" style="1" customWidth="1"/>
    <col min="8452" max="8452" width="14.140625" style="1" customWidth="1"/>
    <col min="8453" max="8453" width="12.140625" style="1" customWidth="1"/>
    <col min="8454" max="8454" width="15" style="1" customWidth="1"/>
    <col min="8455" max="8459" width="16.2851562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3.42578125" style="1" customWidth="1"/>
    <col min="8707" max="8707" width="12.140625" style="1" customWidth="1"/>
    <col min="8708" max="8708" width="14.140625" style="1" customWidth="1"/>
    <col min="8709" max="8709" width="12.140625" style="1" customWidth="1"/>
    <col min="8710" max="8710" width="15" style="1" customWidth="1"/>
    <col min="8711" max="8715" width="16.2851562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3.42578125" style="1" customWidth="1"/>
    <col min="8963" max="8963" width="12.140625" style="1" customWidth="1"/>
    <col min="8964" max="8964" width="14.140625" style="1" customWidth="1"/>
    <col min="8965" max="8965" width="12.140625" style="1" customWidth="1"/>
    <col min="8966" max="8966" width="15" style="1" customWidth="1"/>
    <col min="8967" max="8971" width="16.2851562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3.42578125" style="1" customWidth="1"/>
    <col min="9219" max="9219" width="12.140625" style="1" customWidth="1"/>
    <col min="9220" max="9220" width="14.140625" style="1" customWidth="1"/>
    <col min="9221" max="9221" width="12.140625" style="1" customWidth="1"/>
    <col min="9222" max="9222" width="15" style="1" customWidth="1"/>
    <col min="9223" max="9227" width="16.2851562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3.42578125" style="1" customWidth="1"/>
    <col min="9475" max="9475" width="12.140625" style="1" customWidth="1"/>
    <col min="9476" max="9476" width="14.140625" style="1" customWidth="1"/>
    <col min="9477" max="9477" width="12.140625" style="1" customWidth="1"/>
    <col min="9478" max="9478" width="15" style="1" customWidth="1"/>
    <col min="9479" max="9483" width="16.2851562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3.42578125" style="1" customWidth="1"/>
    <col min="9731" max="9731" width="12.140625" style="1" customWidth="1"/>
    <col min="9732" max="9732" width="14.140625" style="1" customWidth="1"/>
    <col min="9733" max="9733" width="12.140625" style="1" customWidth="1"/>
    <col min="9734" max="9734" width="15" style="1" customWidth="1"/>
    <col min="9735" max="9739" width="16.2851562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3.42578125" style="1" customWidth="1"/>
    <col min="9987" max="9987" width="12.140625" style="1" customWidth="1"/>
    <col min="9988" max="9988" width="14.140625" style="1" customWidth="1"/>
    <col min="9989" max="9989" width="12.140625" style="1" customWidth="1"/>
    <col min="9990" max="9990" width="15" style="1" customWidth="1"/>
    <col min="9991" max="9995" width="16.2851562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3.42578125" style="1" customWidth="1"/>
    <col min="10243" max="10243" width="12.140625" style="1" customWidth="1"/>
    <col min="10244" max="10244" width="14.140625" style="1" customWidth="1"/>
    <col min="10245" max="10245" width="12.140625" style="1" customWidth="1"/>
    <col min="10246" max="10246" width="15" style="1" customWidth="1"/>
    <col min="10247" max="10251" width="16.2851562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3.42578125" style="1" customWidth="1"/>
    <col min="10499" max="10499" width="12.140625" style="1" customWidth="1"/>
    <col min="10500" max="10500" width="14.140625" style="1" customWidth="1"/>
    <col min="10501" max="10501" width="12.140625" style="1" customWidth="1"/>
    <col min="10502" max="10502" width="15" style="1" customWidth="1"/>
    <col min="10503" max="10507" width="16.2851562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3.42578125" style="1" customWidth="1"/>
    <col min="10755" max="10755" width="12.140625" style="1" customWidth="1"/>
    <col min="10756" max="10756" width="14.140625" style="1" customWidth="1"/>
    <col min="10757" max="10757" width="12.140625" style="1" customWidth="1"/>
    <col min="10758" max="10758" width="15" style="1" customWidth="1"/>
    <col min="10759" max="10763" width="16.2851562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3.42578125" style="1" customWidth="1"/>
    <col min="11011" max="11011" width="12.140625" style="1" customWidth="1"/>
    <col min="11012" max="11012" width="14.140625" style="1" customWidth="1"/>
    <col min="11013" max="11013" width="12.140625" style="1" customWidth="1"/>
    <col min="11014" max="11014" width="15" style="1" customWidth="1"/>
    <col min="11015" max="11019" width="16.2851562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3.42578125" style="1" customWidth="1"/>
    <col min="11267" max="11267" width="12.140625" style="1" customWidth="1"/>
    <col min="11268" max="11268" width="14.140625" style="1" customWidth="1"/>
    <col min="11269" max="11269" width="12.140625" style="1" customWidth="1"/>
    <col min="11270" max="11270" width="15" style="1" customWidth="1"/>
    <col min="11271" max="11275" width="16.2851562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3.42578125" style="1" customWidth="1"/>
    <col min="11523" max="11523" width="12.140625" style="1" customWidth="1"/>
    <col min="11524" max="11524" width="14.140625" style="1" customWidth="1"/>
    <col min="11525" max="11525" width="12.140625" style="1" customWidth="1"/>
    <col min="11526" max="11526" width="15" style="1" customWidth="1"/>
    <col min="11527" max="11531" width="16.2851562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3.42578125" style="1" customWidth="1"/>
    <col min="11779" max="11779" width="12.140625" style="1" customWidth="1"/>
    <col min="11780" max="11780" width="14.140625" style="1" customWidth="1"/>
    <col min="11781" max="11781" width="12.140625" style="1" customWidth="1"/>
    <col min="11782" max="11782" width="15" style="1" customWidth="1"/>
    <col min="11783" max="11787" width="16.2851562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3.42578125" style="1" customWidth="1"/>
    <col min="12035" max="12035" width="12.140625" style="1" customWidth="1"/>
    <col min="12036" max="12036" width="14.140625" style="1" customWidth="1"/>
    <col min="12037" max="12037" width="12.140625" style="1" customWidth="1"/>
    <col min="12038" max="12038" width="15" style="1" customWidth="1"/>
    <col min="12039" max="12043" width="16.2851562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3.42578125" style="1" customWidth="1"/>
    <col min="12291" max="12291" width="12.140625" style="1" customWidth="1"/>
    <col min="12292" max="12292" width="14.140625" style="1" customWidth="1"/>
    <col min="12293" max="12293" width="12.140625" style="1" customWidth="1"/>
    <col min="12294" max="12294" width="15" style="1" customWidth="1"/>
    <col min="12295" max="12299" width="16.2851562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3.42578125" style="1" customWidth="1"/>
    <col min="12547" max="12547" width="12.140625" style="1" customWidth="1"/>
    <col min="12548" max="12548" width="14.140625" style="1" customWidth="1"/>
    <col min="12549" max="12549" width="12.140625" style="1" customWidth="1"/>
    <col min="12550" max="12550" width="15" style="1" customWidth="1"/>
    <col min="12551" max="12555" width="16.2851562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3.42578125" style="1" customWidth="1"/>
    <col min="12803" max="12803" width="12.140625" style="1" customWidth="1"/>
    <col min="12804" max="12804" width="14.140625" style="1" customWidth="1"/>
    <col min="12805" max="12805" width="12.140625" style="1" customWidth="1"/>
    <col min="12806" max="12806" width="15" style="1" customWidth="1"/>
    <col min="12807" max="12811" width="16.2851562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3.42578125" style="1" customWidth="1"/>
    <col min="13059" max="13059" width="12.140625" style="1" customWidth="1"/>
    <col min="13060" max="13060" width="14.140625" style="1" customWidth="1"/>
    <col min="13061" max="13061" width="12.140625" style="1" customWidth="1"/>
    <col min="13062" max="13062" width="15" style="1" customWidth="1"/>
    <col min="13063" max="13067" width="16.2851562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3.42578125" style="1" customWidth="1"/>
    <col min="13315" max="13315" width="12.140625" style="1" customWidth="1"/>
    <col min="13316" max="13316" width="14.140625" style="1" customWidth="1"/>
    <col min="13317" max="13317" width="12.140625" style="1" customWidth="1"/>
    <col min="13318" max="13318" width="15" style="1" customWidth="1"/>
    <col min="13319" max="13323" width="16.2851562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3.42578125" style="1" customWidth="1"/>
    <col min="13571" max="13571" width="12.140625" style="1" customWidth="1"/>
    <col min="13572" max="13572" width="14.140625" style="1" customWidth="1"/>
    <col min="13573" max="13573" width="12.140625" style="1" customWidth="1"/>
    <col min="13574" max="13574" width="15" style="1" customWidth="1"/>
    <col min="13575" max="13579" width="16.2851562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3.42578125" style="1" customWidth="1"/>
    <col min="13827" max="13827" width="12.140625" style="1" customWidth="1"/>
    <col min="13828" max="13828" width="14.140625" style="1" customWidth="1"/>
    <col min="13829" max="13829" width="12.140625" style="1" customWidth="1"/>
    <col min="13830" max="13830" width="15" style="1" customWidth="1"/>
    <col min="13831" max="13835" width="16.2851562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3.42578125" style="1" customWidth="1"/>
    <col min="14083" max="14083" width="12.140625" style="1" customWidth="1"/>
    <col min="14084" max="14084" width="14.140625" style="1" customWidth="1"/>
    <col min="14085" max="14085" width="12.140625" style="1" customWidth="1"/>
    <col min="14086" max="14086" width="15" style="1" customWidth="1"/>
    <col min="14087" max="14091" width="16.2851562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3.42578125" style="1" customWidth="1"/>
    <col min="14339" max="14339" width="12.140625" style="1" customWidth="1"/>
    <col min="14340" max="14340" width="14.140625" style="1" customWidth="1"/>
    <col min="14341" max="14341" width="12.140625" style="1" customWidth="1"/>
    <col min="14342" max="14342" width="15" style="1" customWidth="1"/>
    <col min="14343" max="14347" width="16.2851562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3.42578125" style="1" customWidth="1"/>
    <col min="14595" max="14595" width="12.140625" style="1" customWidth="1"/>
    <col min="14596" max="14596" width="14.140625" style="1" customWidth="1"/>
    <col min="14597" max="14597" width="12.140625" style="1" customWidth="1"/>
    <col min="14598" max="14598" width="15" style="1" customWidth="1"/>
    <col min="14599" max="14603" width="16.2851562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3.42578125" style="1" customWidth="1"/>
    <col min="14851" max="14851" width="12.140625" style="1" customWidth="1"/>
    <col min="14852" max="14852" width="14.140625" style="1" customWidth="1"/>
    <col min="14853" max="14853" width="12.140625" style="1" customWidth="1"/>
    <col min="14854" max="14854" width="15" style="1" customWidth="1"/>
    <col min="14855" max="14859" width="16.2851562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3.42578125" style="1" customWidth="1"/>
    <col min="15107" max="15107" width="12.140625" style="1" customWidth="1"/>
    <col min="15108" max="15108" width="14.140625" style="1" customWidth="1"/>
    <col min="15109" max="15109" width="12.140625" style="1" customWidth="1"/>
    <col min="15110" max="15110" width="15" style="1" customWidth="1"/>
    <col min="15111" max="15115" width="16.2851562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3.42578125" style="1" customWidth="1"/>
    <col min="15363" max="15363" width="12.140625" style="1" customWidth="1"/>
    <col min="15364" max="15364" width="14.140625" style="1" customWidth="1"/>
    <col min="15365" max="15365" width="12.140625" style="1" customWidth="1"/>
    <col min="15366" max="15366" width="15" style="1" customWidth="1"/>
    <col min="15367" max="15371" width="16.2851562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3.42578125" style="1" customWidth="1"/>
    <col min="15619" max="15619" width="12.140625" style="1" customWidth="1"/>
    <col min="15620" max="15620" width="14.140625" style="1" customWidth="1"/>
    <col min="15621" max="15621" width="12.140625" style="1" customWidth="1"/>
    <col min="15622" max="15622" width="15" style="1" customWidth="1"/>
    <col min="15623" max="15627" width="16.2851562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3.42578125" style="1" customWidth="1"/>
    <col min="15875" max="15875" width="12.140625" style="1" customWidth="1"/>
    <col min="15876" max="15876" width="14.140625" style="1" customWidth="1"/>
    <col min="15877" max="15877" width="12.140625" style="1" customWidth="1"/>
    <col min="15878" max="15878" width="15" style="1" customWidth="1"/>
    <col min="15879" max="15883" width="16.2851562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3.42578125" style="1" customWidth="1"/>
    <col min="16131" max="16131" width="12.140625" style="1" customWidth="1"/>
    <col min="16132" max="16132" width="14.140625" style="1" customWidth="1"/>
    <col min="16133" max="16133" width="12.140625" style="1" customWidth="1"/>
    <col min="16134" max="16134" width="15" style="1" customWidth="1"/>
    <col min="16135" max="16139" width="16.28515625" style="1" customWidth="1"/>
    <col min="16140" max="16140" width="13.140625" style="1" customWidth="1"/>
    <col min="16141" max="16384" width="9.140625" style="1"/>
  </cols>
  <sheetData>
    <row r="1" spans="1:12" ht="16.5" customHeight="1" x14ac:dyDescent="0.2">
      <c r="A1" s="30">
        <v>40543</v>
      </c>
      <c r="B1" s="78" t="s">
        <v>0</v>
      </c>
      <c r="C1" s="96" t="s">
        <v>1</v>
      </c>
      <c r="D1" s="97" t="s">
        <v>45</v>
      </c>
      <c r="E1" s="79" t="s">
        <v>1</v>
      </c>
      <c r="F1" s="80" t="s">
        <v>2</v>
      </c>
      <c r="G1" s="82"/>
      <c r="H1" s="82"/>
      <c r="I1" s="83"/>
      <c r="J1" s="98" t="s">
        <v>3</v>
      </c>
      <c r="K1" s="82"/>
      <c r="L1" s="80" t="s">
        <v>4</v>
      </c>
    </row>
    <row r="2" spans="1:12" ht="16.5" customHeight="1" x14ac:dyDescent="0.2">
      <c r="A2" s="34"/>
      <c r="B2" s="34" t="s">
        <v>83</v>
      </c>
      <c r="C2" s="99" t="s">
        <v>84</v>
      </c>
      <c r="D2" s="100" t="s">
        <v>85</v>
      </c>
      <c r="E2" s="34" t="s">
        <v>83</v>
      </c>
      <c r="F2" s="34" t="s">
        <v>83</v>
      </c>
      <c r="G2" s="101" t="s">
        <v>86</v>
      </c>
      <c r="H2" s="101" t="s">
        <v>87</v>
      </c>
      <c r="I2" s="101" t="s">
        <v>41</v>
      </c>
      <c r="J2" s="101" t="s">
        <v>49</v>
      </c>
      <c r="K2" s="102" t="s">
        <v>50</v>
      </c>
      <c r="L2" s="90"/>
    </row>
    <row r="4" spans="1:12" ht="16.5" customHeight="1" x14ac:dyDescent="0.2">
      <c r="A4" s="1" t="s">
        <v>51</v>
      </c>
      <c r="B4" s="1">
        <v>1000</v>
      </c>
      <c r="C4" s="39">
        <v>500</v>
      </c>
      <c r="D4" s="103"/>
      <c r="E4" s="95"/>
    </row>
    <row r="5" spans="1:12" ht="16.5" customHeight="1" x14ac:dyDescent="0.2">
      <c r="A5" s="1" t="s">
        <v>5</v>
      </c>
      <c r="B5" s="1">
        <v>6000</v>
      </c>
      <c r="C5" s="39">
        <v>4000</v>
      </c>
      <c r="D5" s="103"/>
      <c r="E5" s="95"/>
    </row>
    <row r="6" spans="1:12" ht="16.5" customHeight="1" x14ac:dyDescent="0.2">
      <c r="A6" s="1" t="s">
        <v>6</v>
      </c>
      <c r="B6" s="1">
        <v>2000</v>
      </c>
      <c r="C6" s="39">
        <v>1000</v>
      </c>
      <c r="D6" s="103"/>
      <c r="E6" s="95"/>
    </row>
    <row r="7" spans="1:12" ht="16.5" customHeight="1" x14ac:dyDescent="0.2">
      <c r="A7" s="1" t="s">
        <v>88</v>
      </c>
      <c r="B7" s="1">
        <v>14000</v>
      </c>
      <c r="C7" s="39">
        <v>9000</v>
      </c>
      <c r="D7" s="103"/>
      <c r="E7" s="95"/>
    </row>
    <row r="8" spans="1:12" ht="16.5" customHeight="1" x14ac:dyDescent="0.2">
      <c r="A8" s="39" t="s">
        <v>72</v>
      </c>
      <c r="D8" s="103"/>
      <c r="E8" s="95"/>
    </row>
    <row r="9" spans="1:12" ht="16.5" customHeight="1" x14ac:dyDescent="0.2">
      <c r="A9" s="2" t="s">
        <v>89</v>
      </c>
      <c r="B9" s="1">
        <f>8000/1.4</f>
        <v>5714.2857142857147</v>
      </c>
      <c r="D9" s="103"/>
      <c r="E9" s="95"/>
    </row>
    <row r="10" spans="1:12" ht="16.5" customHeight="1" thickBot="1" x14ac:dyDescent="0.25">
      <c r="A10" s="1" t="s">
        <v>10</v>
      </c>
      <c r="B10" s="92">
        <f>SUM(B4:B9)</f>
        <v>28714.285714285714</v>
      </c>
      <c r="C10" s="104">
        <f>SUM(C4:C9)</f>
        <v>14500</v>
      </c>
      <c r="D10" s="105"/>
      <c r="E10" s="92"/>
      <c r="F10" s="92"/>
      <c r="G10" s="92"/>
      <c r="H10" s="92"/>
      <c r="I10" s="92"/>
      <c r="J10" s="92"/>
      <c r="K10" s="92"/>
      <c r="L10" s="92"/>
    </row>
    <row r="11" spans="1:12" ht="16.5" customHeight="1" thickTop="1" x14ac:dyDescent="0.2"/>
    <row r="12" spans="1:12" ht="16.5" customHeight="1" x14ac:dyDescent="0.2">
      <c r="A12" s="1" t="s">
        <v>55</v>
      </c>
      <c r="B12" s="1">
        <f>+B20-SUM(B13:B19)</f>
        <v>24214.285714285714</v>
      </c>
      <c r="C12" s="39">
        <f>+C20-SUM(C13:C19)</f>
        <v>3700</v>
      </c>
      <c r="D12" s="103"/>
      <c r="E12" s="95"/>
    </row>
    <row r="13" spans="1:12" ht="16.5" customHeight="1" x14ac:dyDescent="0.2">
      <c r="A13" s="1" t="s">
        <v>56</v>
      </c>
      <c r="B13" s="1">
        <v>1000</v>
      </c>
      <c r="C13" s="39">
        <v>5000</v>
      </c>
      <c r="D13" s="103"/>
      <c r="E13" s="95"/>
    </row>
    <row r="14" spans="1:12" s="39" customFormat="1" ht="16.5" customHeight="1" x14ac:dyDescent="0.2">
      <c r="A14" s="93" t="s">
        <v>13</v>
      </c>
      <c r="D14" s="103"/>
      <c r="E14" s="95"/>
      <c r="F14" s="1"/>
      <c r="G14" s="94"/>
      <c r="H14" s="94"/>
      <c r="L14" s="1"/>
    </row>
    <row r="15" spans="1:12" s="39" customFormat="1" ht="16.5" customHeight="1" x14ac:dyDescent="0.2">
      <c r="A15" s="39" t="s">
        <v>14</v>
      </c>
      <c r="D15" s="103"/>
      <c r="E15" s="95"/>
      <c r="F15" s="1"/>
      <c r="I15" s="94"/>
      <c r="K15" s="94"/>
      <c r="L15" s="1"/>
    </row>
    <row r="16" spans="1:12" ht="16.5" customHeight="1" x14ac:dyDescent="0.2">
      <c r="A16" s="1" t="s">
        <v>15</v>
      </c>
      <c r="B16" s="1">
        <v>1000</v>
      </c>
      <c r="C16" s="39">
        <v>2000</v>
      </c>
      <c r="D16" s="103"/>
      <c r="E16" s="95"/>
    </row>
    <row r="17" spans="1:256" ht="16.5" customHeight="1" x14ac:dyDescent="0.2">
      <c r="A17" s="1" t="s">
        <v>16</v>
      </c>
      <c r="B17" s="1">
        <v>500</v>
      </c>
      <c r="C17" s="39">
        <v>3000</v>
      </c>
      <c r="D17" s="103"/>
      <c r="E17" s="95"/>
    </row>
    <row r="18" spans="1:256" ht="16.5" customHeight="1" x14ac:dyDescent="0.2">
      <c r="A18" s="39" t="s">
        <v>90</v>
      </c>
      <c r="D18" s="103"/>
      <c r="E18" s="45"/>
    </row>
    <row r="19" spans="1:256" ht="16.5" customHeight="1" x14ac:dyDescent="0.2">
      <c r="A19" s="1" t="s">
        <v>17</v>
      </c>
      <c r="B19" s="1">
        <v>2000</v>
      </c>
      <c r="C19" s="39">
        <v>800</v>
      </c>
      <c r="D19" s="103"/>
      <c r="E19" s="95"/>
    </row>
    <row r="20" spans="1:256" ht="16.5" customHeight="1" thickBot="1" x14ac:dyDescent="0.25">
      <c r="A20" s="1" t="s">
        <v>18</v>
      </c>
      <c r="B20" s="92">
        <f>+B10</f>
        <v>28714.285714285714</v>
      </c>
      <c r="C20" s="104">
        <f>+C10</f>
        <v>14500</v>
      </c>
      <c r="D20" s="105"/>
      <c r="E20" s="106"/>
      <c r="F20" s="92"/>
      <c r="G20" s="92"/>
      <c r="H20" s="92"/>
      <c r="I20" s="92"/>
      <c r="J20" s="92"/>
      <c r="K20" s="92"/>
      <c r="L20" s="92"/>
    </row>
    <row r="21" spans="1:256" ht="16.5" customHeight="1" thickTop="1" x14ac:dyDescent="0.2"/>
    <row r="22" spans="1:256" ht="16.5" customHeight="1" x14ac:dyDescent="0.2">
      <c r="A22" s="1" t="s">
        <v>19</v>
      </c>
      <c r="B22" s="1">
        <v>185000</v>
      </c>
      <c r="C22" s="39">
        <v>30000</v>
      </c>
      <c r="D22" s="103"/>
      <c r="E22" s="95"/>
    </row>
    <row r="23" spans="1:256" ht="16.5" customHeight="1" x14ac:dyDescent="0.2">
      <c r="A23" s="91" t="s">
        <v>21</v>
      </c>
      <c r="B23" s="1">
        <f>+B6</f>
        <v>2000</v>
      </c>
      <c r="C23" s="39">
        <f>+C6</f>
        <v>1000</v>
      </c>
      <c r="D23" s="103"/>
      <c r="E23" s="95"/>
    </row>
    <row r="24" spans="1:256" ht="16.5" customHeight="1" x14ac:dyDescent="0.2">
      <c r="A24" s="91" t="s">
        <v>22</v>
      </c>
      <c r="B24" s="1">
        <f>-B22-B28+B30-B23-B27-B26-B25</f>
        <v>-183292.85714285713</v>
      </c>
      <c r="C24" s="1">
        <f>-C22-C28+C30-C23-C27-C26-C25</f>
        <v>-27907.142857142859</v>
      </c>
      <c r="D24" s="103"/>
      <c r="E24" s="95"/>
    </row>
    <row r="25" spans="1:256" ht="16.5" customHeight="1" x14ac:dyDescent="0.2">
      <c r="A25" s="91" t="s">
        <v>57</v>
      </c>
      <c r="B25" s="1">
        <v>-1000</v>
      </c>
      <c r="C25" s="39">
        <v>-2000</v>
      </c>
      <c r="D25" s="103"/>
      <c r="E25" s="95"/>
    </row>
    <row r="26" spans="1:256" ht="16.5" customHeight="1" x14ac:dyDescent="0.2">
      <c r="A26" s="91" t="s">
        <v>58</v>
      </c>
      <c r="B26" s="1">
        <v>50</v>
      </c>
      <c r="D26" s="103"/>
      <c r="E26" s="95"/>
    </row>
    <row r="27" spans="1:256" ht="16.5" customHeight="1" x14ac:dyDescent="0.2">
      <c r="A27" s="91" t="s">
        <v>26</v>
      </c>
      <c r="B27" s="1">
        <v>100</v>
      </c>
      <c r="C27" s="39">
        <v>50</v>
      </c>
      <c r="D27" s="103"/>
      <c r="E27" s="95"/>
    </row>
    <row r="28" spans="1:256" ht="16.5" customHeight="1" x14ac:dyDescent="0.2">
      <c r="A28" s="91" t="s">
        <v>91</v>
      </c>
      <c r="B28" s="1">
        <f>-B30/0.7*0.3</f>
        <v>-857.14285714285722</v>
      </c>
      <c r="C28" s="39">
        <f>-C30/0.7*0.3</f>
        <v>-342.85714285714283</v>
      </c>
      <c r="D28" s="103"/>
      <c r="E28" s="95"/>
    </row>
    <row r="29" spans="1:256" ht="16.5" customHeight="1" x14ac:dyDescent="0.2">
      <c r="A29" s="39" t="s">
        <v>14</v>
      </c>
    </row>
    <row r="30" spans="1:256" ht="16.5" customHeight="1" thickBot="1" x14ac:dyDescent="0.25">
      <c r="A30" s="1" t="s">
        <v>24</v>
      </c>
      <c r="B30" s="92">
        <f>+B19</f>
        <v>2000</v>
      </c>
      <c r="C30" s="104">
        <f>+C19</f>
        <v>800</v>
      </c>
      <c r="D30" s="105"/>
      <c r="E30" s="107"/>
      <c r="F30" s="92"/>
      <c r="G30" s="92"/>
      <c r="H30" s="92"/>
      <c r="I30" s="92"/>
      <c r="J30" s="92"/>
      <c r="K30" s="92"/>
      <c r="L30" s="92"/>
    </row>
    <row r="31" spans="1:256" ht="16.5" customHeight="1" thickTop="1" x14ac:dyDescent="0.2"/>
    <row r="32" spans="1:256" ht="16.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6.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6.5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6.5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6.5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6.5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6.5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6.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6.5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6.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6.5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16.5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16.5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6.5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6.5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16.5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"/>
  <sheetViews>
    <sheetView workbookViewId="0">
      <selection activeCell="E33" sqref="E33:M58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5.85546875" style="1" customWidth="1"/>
    <col min="8" max="8" width="11.5703125" style="1" customWidth="1"/>
    <col min="9" max="10" width="9.140625" style="1"/>
    <col min="11" max="11" width="10.85546875" style="1" customWidth="1"/>
    <col min="12" max="12" width="13.1406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5.85546875" style="1" customWidth="1"/>
    <col min="264" max="264" width="11.5703125" style="1" customWidth="1"/>
    <col min="265" max="266" width="9.140625" style="1"/>
    <col min="267" max="267" width="10.85546875" style="1" customWidth="1"/>
    <col min="268" max="268" width="13.1406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5.85546875" style="1" customWidth="1"/>
    <col min="520" max="520" width="11.5703125" style="1" customWidth="1"/>
    <col min="521" max="522" width="9.140625" style="1"/>
    <col min="523" max="523" width="10.85546875" style="1" customWidth="1"/>
    <col min="524" max="524" width="13.1406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5.85546875" style="1" customWidth="1"/>
    <col min="776" max="776" width="11.5703125" style="1" customWidth="1"/>
    <col min="777" max="778" width="9.140625" style="1"/>
    <col min="779" max="779" width="10.8554687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5.85546875" style="1" customWidth="1"/>
    <col min="1032" max="1032" width="11.5703125" style="1" customWidth="1"/>
    <col min="1033" max="1034" width="9.140625" style="1"/>
    <col min="1035" max="1035" width="10.8554687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5.85546875" style="1" customWidth="1"/>
    <col min="1288" max="1288" width="11.5703125" style="1" customWidth="1"/>
    <col min="1289" max="1290" width="9.140625" style="1"/>
    <col min="1291" max="1291" width="10.8554687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5.85546875" style="1" customWidth="1"/>
    <col min="1544" max="1544" width="11.5703125" style="1" customWidth="1"/>
    <col min="1545" max="1546" width="9.140625" style="1"/>
    <col min="1547" max="1547" width="10.8554687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5.85546875" style="1" customWidth="1"/>
    <col min="1800" max="1800" width="11.5703125" style="1" customWidth="1"/>
    <col min="1801" max="1802" width="9.140625" style="1"/>
    <col min="1803" max="1803" width="10.8554687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5.85546875" style="1" customWidth="1"/>
    <col min="2056" max="2056" width="11.5703125" style="1" customWidth="1"/>
    <col min="2057" max="2058" width="9.140625" style="1"/>
    <col min="2059" max="2059" width="10.8554687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5.85546875" style="1" customWidth="1"/>
    <col min="2312" max="2312" width="11.5703125" style="1" customWidth="1"/>
    <col min="2313" max="2314" width="9.140625" style="1"/>
    <col min="2315" max="2315" width="10.8554687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5.85546875" style="1" customWidth="1"/>
    <col min="2568" max="2568" width="11.5703125" style="1" customWidth="1"/>
    <col min="2569" max="2570" width="9.140625" style="1"/>
    <col min="2571" max="2571" width="10.8554687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5.85546875" style="1" customWidth="1"/>
    <col min="2824" max="2824" width="11.5703125" style="1" customWidth="1"/>
    <col min="2825" max="2826" width="9.140625" style="1"/>
    <col min="2827" max="2827" width="10.8554687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5.85546875" style="1" customWidth="1"/>
    <col min="3080" max="3080" width="11.5703125" style="1" customWidth="1"/>
    <col min="3081" max="3082" width="9.140625" style="1"/>
    <col min="3083" max="3083" width="10.8554687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5.85546875" style="1" customWidth="1"/>
    <col min="3336" max="3336" width="11.5703125" style="1" customWidth="1"/>
    <col min="3337" max="3338" width="9.140625" style="1"/>
    <col min="3339" max="3339" width="10.8554687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5.85546875" style="1" customWidth="1"/>
    <col min="3592" max="3592" width="11.5703125" style="1" customWidth="1"/>
    <col min="3593" max="3594" width="9.140625" style="1"/>
    <col min="3595" max="3595" width="10.8554687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5.85546875" style="1" customWidth="1"/>
    <col min="3848" max="3848" width="11.5703125" style="1" customWidth="1"/>
    <col min="3849" max="3850" width="9.140625" style="1"/>
    <col min="3851" max="3851" width="10.8554687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5.85546875" style="1" customWidth="1"/>
    <col min="4104" max="4104" width="11.5703125" style="1" customWidth="1"/>
    <col min="4105" max="4106" width="9.140625" style="1"/>
    <col min="4107" max="4107" width="10.8554687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5.85546875" style="1" customWidth="1"/>
    <col min="4360" max="4360" width="11.5703125" style="1" customWidth="1"/>
    <col min="4361" max="4362" width="9.140625" style="1"/>
    <col min="4363" max="4363" width="10.8554687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5.85546875" style="1" customWidth="1"/>
    <col min="4616" max="4616" width="11.5703125" style="1" customWidth="1"/>
    <col min="4617" max="4618" width="9.140625" style="1"/>
    <col min="4619" max="4619" width="10.8554687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5.85546875" style="1" customWidth="1"/>
    <col min="4872" max="4872" width="11.5703125" style="1" customWidth="1"/>
    <col min="4873" max="4874" width="9.140625" style="1"/>
    <col min="4875" max="4875" width="10.8554687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5.85546875" style="1" customWidth="1"/>
    <col min="5128" max="5128" width="11.5703125" style="1" customWidth="1"/>
    <col min="5129" max="5130" width="9.140625" style="1"/>
    <col min="5131" max="5131" width="10.8554687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5.85546875" style="1" customWidth="1"/>
    <col min="5384" max="5384" width="11.5703125" style="1" customWidth="1"/>
    <col min="5385" max="5386" width="9.140625" style="1"/>
    <col min="5387" max="5387" width="10.8554687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5.85546875" style="1" customWidth="1"/>
    <col min="5640" max="5640" width="11.5703125" style="1" customWidth="1"/>
    <col min="5641" max="5642" width="9.140625" style="1"/>
    <col min="5643" max="5643" width="10.8554687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5.85546875" style="1" customWidth="1"/>
    <col min="5896" max="5896" width="11.5703125" style="1" customWidth="1"/>
    <col min="5897" max="5898" width="9.140625" style="1"/>
    <col min="5899" max="5899" width="10.8554687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5.85546875" style="1" customWidth="1"/>
    <col min="6152" max="6152" width="11.5703125" style="1" customWidth="1"/>
    <col min="6153" max="6154" width="9.140625" style="1"/>
    <col min="6155" max="6155" width="10.8554687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5.85546875" style="1" customWidth="1"/>
    <col min="6408" max="6408" width="11.5703125" style="1" customWidth="1"/>
    <col min="6409" max="6410" width="9.140625" style="1"/>
    <col min="6411" max="6411" width="10.8554687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5.85546875" style="1" customWidth="1"/>
    <col min="6664" max="6664" width="11.5703125" style="1" customWidth="1"/>
    <col min="6665" max="6666" width="9.140625" style="1"/>
    <col min="6667" max="6667" width="10.8554687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5.85546875" style="1" customWidth="1"/>
    <col min="6920" max="6920" width="11.5703125" style="1" customWidth="1"/>
    <col min="6921" max="6922" width="9.140625" style="1"/>
    <col min="6923" max="6923" width="10.8554687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5.85546875" style="1" customWidth="1"/>
    <col min="7176" max="7176" width="11.5703125" style="1" customWidth="1"/>
    <col min="7177" max="7178" width="9.140625" style="1"/>
    <col min="7179" max="7179" width="10.8554687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5.85546875" style="1" customWidth="1"/>
    <col min="7432" max="7432" width="11.5703125" style="1" customWidth="1"/>
    <col min="7433" max="7434" width="9.140625" style="1"/>
    <col min="7435" max="7435" width="10.8554687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5.85546875" style="1" customWidth="1"/>
    <col min="7688" max="7688" width="11.5703125" style="1" customWidth="1"/>
    <col min="7689" max="7690" width="9.140625" style="1"/>
    <col min="7691" max="7691" width="10.8554687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5.85546875" style="1" customWidth="1"/>
    <col min="7944" max="7944" width="11.5703125" style="1" customWidth="1"/>
    <col min="7945" max="7946" width="9.140625" style="1"/>
    <col min="7947" max="7947" width="10.8554687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5.85546875" style="1" customWidth="1"/>
    <col min="8200" max="8200" width="11.5703125" style="1" customWidth="1"/>
    <col min="8201" max="8202" width="9.140625" style="1"/>
    <col min="8203" max="8203" width="10.8554687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5.85546875" style="1" customWidth="1"/>
    <col min="8456" max="8456" width="11.5703125" style="1" customWidth="1"/>
    <col min="8457" max="8458" width="9.140625" style="1"/>
    <col min="8459" max="8459" width="10.8554687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5.85546875" style="1" customWidth="1"/>
    <col min="8712" max="8712" width="11.5703125" style="1" customWidth="1"/>
    <col min="8713" max="8714" width="9.140625" style="1"/>
    <col min="8715" max="8715" width="10.8554687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5.85546875" style="1" customWidth="1"/>
    <col min="8968" max="8968" width="11.5703125" style="1" customWidth="1"/>
    <col min="8969" max="8970" width="9.140625" style="1"/>
    <col min="8971" max="8971" width="10.8554687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5.85546875" style="1" customWidth="1"/>
    <col min="9224" max="9224" width="11.5703125" style="1" customWidth="1"/>
    <col min="9225" max="9226" width="9.140625" style="1"/>
    <col min="9227" max="9227" width="10.8554687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5.85546875" style="1" customWidth="1"/>
    <col min="9480" max="9480" width="11.5703125" style="1" customWidth="1"/>
    <col min="9481" max="9482" width="9.140625" style="1"/>
    <col min="9483" max="9483" width="10.8554687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5.85546875" style="1" customWidth="1"/>
    <col min="9736" max="9736" width="11.5703125" style="1" customWidth="1"/>
    <col min="9737" max="9738" width="9.140625" style="1"/>
    <col min="9739" max="9739" width="10.8554687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5.85546875" style="1" customWidth="1"/>
    <col min="9992" max="9992" width="11.5703125" style="1" customWidth="1"/>
    <col min="9993" max="9994" width="9.140625" style="1"/>
    <col min="9995" max="9995" width="10.8554687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5.85546875" style="1" customWidth="1"/>
    <col min="10248" max="10248" width="11.5703125" style="1" customWidth="1"/>
    <col min="10249" max="10250" width="9.140625" style="1"/>
    <col min="10251" max="10251" width="10.8554687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5.85546875" style="1" customWidth="1"/>
    <col min="10504" max="10504" width="11.5703125" style="1" customWidth="1"/>
    <col min="10505" max="10506" width="9.140625" style="1"/>
    <col min="10507" max="10507" width="10.8554687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5.85546875" style="1" customWidth="1"/>
    <col min="10760" max="10760" width="11.5703125" style="1" customWidth="1"/>
    <col min="10761" max="10762" width="9.140625" style="1"/>
    <col min="10763" max="10763" width="10.8554687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5.85546875" style="1" customWidth="1"/>
    <col min="11016" max="11016" width="11.5703125" style="1" customWidth="1"/>
    <col min="11017" max="11018" width="9.140625" style="1"/>
    <col min="11019" max="11019" width="10.8554687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5.85546875" style="1" customWidth="1"/>
    <col min="11272" max="11272" width="11.5703125" style="1" customWidth="1"/>
    <col min="11273" max="11274" width="9.140625" style="1"/>
    <col min="11275" max="11275" width="10.8554687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5.85546875" style="1" customWidth="1"/>
    <col min="11528" max="11528" width="11.5703125" style="1" customWidth="1"/>
    <col min="11529" max="11530" width="9.140625" style="1"/>
    <col min="11531" max="11531" width="10.8554687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5.85546875" style="1" customWidth="1"/>
    <col min="11784" max="11784" width="11.5703125" style="1" customWidth="1"/>
    <col min="11785" max="11786" width="9.140625" style="1"/>
    <col min="11787" max="11787" width="10.8554687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5.85546875" style="1" customWidth="1"/>
    <col min="12040" max="12040" width="11.5703125" style="1" customWidth="1"/>
    <col min="12041" max="12042" width="9.140625" style="1"/>
    <col min="12043" max="12043" width="10.8554687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5.85546875" style="1" customWidth="1"/>
    <col min="12296" max="12296" width="11.5703125" style="1" customWidth="1"/>
    <col min="12297" max="12298" width="9.140625" style="1"/>
    <col min="12299" max="12299" width="10.8554687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5.85546875" style="1" customWidth="1"/>
    <col min="12552" max="12552" width="11.5703125" style="1" customWidth="1"/>
    <col min="12553" max="12554" width="9.140625" style="1"/>
    <col min="12555" max="12555" width="10.8554687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5.85546875" style="1" customWidth="1"/>
    <col min="12808" max="12808" width="11.5703125" style="1" customWidth="1"/>
    <col min="12809" max="12810" width="9.140625" style="1"/>
    <col min="12811" max="12811" width="10.8554687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5.85546875" style="1" customWidth="1"/>
    <col min="13064" max="13064" width="11.5703125" style="1" customWidth="1"/>
    <col min="13065" max="13066" width="9.140625" style="1"/>
    <col min="13067" max="13067" width="10.8554687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5.85546875" style="1" customWidth="1"/>
    <col min="13320" max="13320" width="11.5703125" style="1" customWidth="1"/>
    <col min="13321" max="13322" width="9.140625" style="1"/>
    <col min="13323" max="13323" width="10.8554687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5.85546875" style="1" customWidth="1"/>
    <col min="13576" max="13576" width="11.5703125" style="1" customWidth="1"/>
    <col min="13577" max="13578" width="9.140625" style="1"/>
    <col min="13579" max="13579" width="10.8554687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5.85546875" style="1" customWidth="1"/>
    <col min="13832" max="13832" width="11.5703125" style="1" customWidth="1"/>
    <col min="13833" max="13834" width="9.140625" style="1"/>
    <col min="13835" max="13835" width="10.8554687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5.85546875" style="1" customWidth="1"/>
    <col min="14088" max="14088" width="11.5703125" style="1" customWidth="1"/>
    <col min="14089" max="14090" width="9.140625" style="1"/>
    <col min="14091" max="14091" width="10.8554687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5.85546875" style="1" customWidth="1"/>
    <col min="14344" max="14344" width="11.5703125" style="1" customWidth="1"/>
    <col min="14345" max="14346" width="9.140625" style="1"/>
    <col min="14347" max="14347" width="10.8554687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5.85546875" style="1" customWidth="1"/>
    <col min="14600" max="14600" width="11.5703125" style="1" customWidth="1"/>
    <col min="14601" max="14602" width="9.140625" style="1"/>
    <col min="14603" max="14603" width="10.8554687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5.85546875" style="1" customWidth="1"/>
    <col min="14856" max="14856" width="11.5703125" style="1" customWidth="1"/>
    <col min="14857" max="14858" width="9.140625" style="1"/>
    <col min="14859" max="14859" width="10.8554687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5.85546875" style="1" customWidth="1"/>
    <col min="15112" max="15112" width="11.5703125" style="1" customWidth="1"/>
    <col min="15113" max="15114" width="9.140625" style="1"/>
    <col min="15115" max="15115" width="10.8554687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5.85546875" style="1" customWidth="1"/>
    <col min="15368" max="15368" width="11.5703125" style="1" customWidth="1"/>
    <col min="15369" max="15370" width="9.140625" style="1"/>
    <col min="15371" max="15371" width="10.8554687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5.85546875" style="1" customWidth="1"/>
    <col min="15624" max="15624" width="11.5703125" style="1" customWidth="1"/>
    <col min="15625" max="15626" width="9.140625" style="1"/>
    <col min="15627" max="15627" width="10.8554687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5.85546875" style="1" customWidth="1"/>
    <col min="15880" max="15880" width="11.5703125" style="1" customWidth="1"/>
    <col min="15881" max="15882" width="9.140625" style="1"/>
    <col min="15883" max="15883" width="10.8554687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5.85546875" style="1" customWidth="1"/>
    <col min="16136" max="16136" width="11.5703125" style="1" customWidth="1"/>
    <col min="16137" max="16138" width="9.140625" style="1"/>
    <col min="16139" max="16139" width="10.85546875" style="1" customWidth="1"/>
    <col min="16140" max="16140" width="13.140625" style="1" customWidth="1"/>
    <col min="16141" max="16384" width="9.140625" style="1"/>
  </cols>
  <sheetData>
    <row r="1" spans="1:12" x14ac:dyDescent="0.2">
      <c r="A1" s="1" t="s">
        <v>27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9"/>
      <c r="K1" s="10"/>
      <c r="L1" s="12" t="s">
        <v>4</v>
      </c>
    </row>
    <row r="2" spans="1:12" x14ac:dyDescent="0.2">
      <c r="B2" s="19"/>
      <c r="C2" s="20"/>
      <c r="D2" s="22"/>
      <c r="E2" s="15"/>
      <c r="F2" s="15"/>
      <c r="G2" s="15"/>
      <c r="H2" s="15"/>
      <c r="I2" s="24"/>
      <c r="J2" s="24"/>
      <c r="K2" s="16"/>
      <c r="L2" s="13"/>
    </row>
    <row r="4" spans="1:12" x14ac:dyDescent="0.2">
      <c r="A4" s="1" t="s">
        <v>5</v>
      </c>
      <c r="B4" s="1">
        <v>2000</v>
      </c>
      <c r="C4" s="1">
        <v>1000</v>
      </c>
      <c r="D4" s="1">
        <f>+C4+B4</f>
        <v>3000</v>
      </c>
    </row>
    <row r="5" spans="1:12" x14ac:dyDescent="0.2">
      <c r="A5" s="1" t="s">
        <v>6</v>
      </c>
      <c r="B5" s="1">
        <v>4000</v>
      </c>
      <c r="C5" s="1">
        <v>700</v>
      </c>
      <c r="D5" s="1">
        <f>+C5+B5</f>
        <v>4700</v>
      </c>
    </row>
    <row r="6" spans="1:12" x14ac:dyDescent="0.2">
      <c r="A6" s="1" t="s">
        <v>7</v>
      </c>
      <c r="B6" s="1">
        <v>2000</v>
      </c>
      <c r="C6" s="1">
        <v>4000</v>
      </c>
      <c r="D6" s="1">
        <f>+C6+B6</f>
        <v>6000</v>
      </c>
    </row>
    <row r="7" spans="1:12" x14ac:dyDescent="0.2">
      <c r="A7" s="6" t="s">
        <v>8</v>
      </c>
    </row>
    <row r="8" spans="1:12" x14ac:dyDescent="0.2">
      <c r="A8" s="3" t="s">
        <v>28</v>
      </c>
      <c r="B8" s="1">
        <v>4000</v>
      </c>
      <c r="D8" s="1">
        <f>+C8+B8</f>
        <v>4000</v>
      </c>
    </row>
    <row r="9" spans="1:12" ht="13.5" thickBot="1" x14ac:dyDescent="0.25">
      <c r="A9" s="1" t="s">
        <v>10</v>
      </c>
      <c r="B9" s="4">
        <f>SUM(B4:B8)</f>
        <v>12000</v>
      </c>
      <c r="C9" s="4">
        <f>SUM(C4:C8)</f>
        <v>5700</v>
      </c>
      <c r="D9" s="4">
        <f>+C9+B9</f>
        <v>17700</v>
      </c>
      <c r="E9" s="4"/>
      <c r="F9" s="4"/>
      <c r="G9" s="4"/>
      <c r="H9" s="4"/>
      <c r="I9" s="4"/>
      <c r="J9" s="4"/>
      <c r="K9" s="4"/>
      <c r="L9" s="4"/>
    </row>
    <row r="10" spans="1:12" ht="13.5" thickTop="1" x14ac:dyDescent="0.2"/>
    <row r="11" spans="1:12" x14ac:dyDescent="0.2">
      <c r="A11" s="1" t="s">
        <v>11</v>
      </c>
      <c r="B11" s="1">
        <f>+B18-SUM(B12:B17)</f>
        <v>4700</v>
      </c>
      <c r="C11" s="1">
        <f>+C18-SUM(C12:C17)</f>
        <v>2800</v>
      </c>
      <c r="D11" s="1">
        <f>+C11+B11</f>
        <v>7500</v>
      </c>
    </row>
    <row r="12" spans="1:12" x14ac:dyDescent="0.2">
      <c r="A12" s="1" t="s">
        <v>12</v>
      </c>
      <c r="B12" s="1">
        <v>3000</v>
      </c>
      <c r="C12" s="1">
        <v>500</v>
      </c>
      <c r="D12" s="1">
        <f>+C12+B12</f>
        <v>3500</v>
      </c>
    </row>
    <row r="13" spans="1:12" s="6" customFormat="1" x14ac:dyDescent="0.2">
      <c r="A13" s="5" t="s">
        <v>13</v>
      </c>
      <c r="E13" s="7"/>
      <c r="L13" s="1"/>
    </row>
    <row r="14" spans="1:12" s="6" customFormat="1" x14ac:dyDescent="0.2">
      <c r="A14" s="6" t="s">
        <v>14</v>
      </c>
      <c r="K14" s="7"/>
      <c r="L14" s="1"/>
    </row>
    <row r="15" spans="1:12" x14ac:dyDescent="0.2">
      <c r="A15" s="1" t="s">
        <v>15</v>
      </c>
      <c r="B15" s="1">
        <v>2000</v>
      </c>
      <c r="C15" s="1">
        <v>1000</v>
      </c>
      <c r="D15" s="1">
        <f>+C15+B15</f>
        <v>3000</v>
      </c>
    </row>
    <row r="16" spans="1:12" x14ac:dyDescent="0.2">
      <c r="A16" s="1" t="s">
        <v>16</v>
      </c>
      <c r="B16" s="1">
        <v>1000</v>
      </c>
      <c r="C16" s="1">
        <v>800</v>
      </c>
      <c r="D16" s="1">
        <f>+C16+B16</f>
        <v>1800</v>
      </c>
    </row>
    <row r="17" spans="1:12" x14ac:dyDescent="0.2">
      <c r="A17" s="1" t="s">
        <v>17</v>
      </c>
      <c r="B17" s="1">
        <v>1300</v>
      </c>
      <c r="C17" s="1">
        <v>600</v>
      </c>
      <c r="D17" s="1">
        <f>+C17+B17</f>
        <v>1900</v>
      </c>
    </row>
    <row r="18" spans="1:12" ht="13.5" thickBot="1" x14ac:dyDescent="0.25">
      <c r="A18" s="1" t="s">
        <v>18</v>
      </c>
      <c r="B18" s="4">
        <f>+B9</f>
        <v>12000</v>
      </c>
      <c r="C18" s="4">
        <f>+C9</f>
        <v>5700</v>
      </c>
      <c r="D18" s="4">
        <f>+C18+B18</f>
        <v>17700</v>
      </c>
      <c r="E18" s="4"/>
      <c r="F18" s="4"/>
      <c r="G18" s="4"/>
      <c r="H18" s="4"/>
      <c r="I18" s="4"/>
      <c r="J18" s="4"/>
      <c r="K18" s="4"/>
      <c r="L18" s="4"/>
    </row>
    <row r="19" spans="1:12" ht="13.5" thickTop="1" x14ac:dyDescent="0.2"/>
    <row r="20" spans="1:12" x14ac:dyDescent="0.2">
      <c r="A20" s="1" t="s">
        <v>19</v>
      </c>
      <c r="B20" s="1">
        <v>9000</v>
      </c>
      <c r="C20" s="1">
        <v>6000</v>
      </c>
      <c r="D20" s="1">
        <f t="shared" ref="D20:D25" si="0">+C20+B20</f>
        <v>15000</v>
      </c>
    </row>
    <row r="21" spans="1:12" x14ac:dyDescent="0.2">
      <c r="A21" s="3" t="s">
        <v>20</v>
      </c>
      <c r="B21" s="1">
        <v>0</v>
      </c>
      <c r="D21" s="1">
        <f t="shared" si="0"/>
        <v>0</v>
      </c>
    </row>
    <row r="22" spans="1:12" x14ac:dyDescent="0.2">
      <c r="A22" s="2" t="s">
        <v>21</v>
      </c>
      <c r="B22" s="1">
        <f>+B5</f>
        <v>4000</v>
      </c>
      <c r="C22" s="1">
        <f>+C5</f>
        <v>700</v>
      </c>
      <c r="D22" s="1">
        <f t="shared" si="0"/>
        <v>4700</v>
      </c>
    </row>
    <row r="23" spans="1:12" x14ac:dyDescent="0.2">
      <c r="A23" s="3" t="s">
        <v>29</v>
      </c>
      <c r="B23" s="1">
        <f>-B20-B21-B25+B27-B22-B24</f>
        <v>-11400</v>
      </c>
      <c r="C23" s="1">
        <f>-C20-C21-C25+C27-C22-C24</f>
        <v>-5500</v>
      </c>
      <c r="D23" s="1">
        <f t="shared" si="0"/>
        <v>-16900</v>
      </c>
    </row>
    <row r="24" spans="1:12" x14ac:dyDescent="0.2">
      <c r="A24" s="2" t="s">
        <v>26</v>
      </c>
      <c r="B24" s="1">
        <v>1000</v>
      </c>
      <c r="C24" s="1">
        <v>0</v>
      </c>
      <c r="D24" s="1">
        <f t="shared" si="0"/>
        <v>1000</v>
      </c>
    </row>
    <row r="25" spans="1:12" x14ac:dyDescent="0.2">
      <c r="A25" s="1" t="s">
        <v>23</v>
      </c>
      <c r="B25" s="1">
        <f>-B27</f>
        <v>-1300</v>
      </c>
      <c r="C25" s="1">
        <f>-C27</f>
        <v>-600</v>
      </c>
      <c r="D25" s="1">
        <f t="shared" si="0"/>
        <v>-1900</v>
      </c>
    </row>
    <row r="26" spans="1:12" x14ac:dyDescent="0.2">
      <c r="A26" s="6" t="s">
        <v>14</v>
      </c>
    </row>
    <row r="27" spans="1:12" ht="13.5" thickBot="1" x14ac:dyDescent="0.25">
      <c r="A27" s="1" t="s">
        <v>24</v>
      </c>
      <c r="B27" s="4">
        <f>+B17</f>
        <v>1300</v>
      </c>
      <c r="C27" s="4">
        <f>+C17</f>
        <v>600</v>
      </c>
      <c r="D27" s="4">
        <f>+C27+B27</f>
        <v>1900</v>
      </c>
      <c r="E27" s="4"/>
      <c r="F27" s="4"/>
      <c r="G27" s="4"/>
      <c r="H27" s="4"/>
      <c r="I27" s="4"/>
      <c r="J27" s="4"/>
      <c r="K27" s="4"/>
      <c r="L27" s="4"/>
    </row>
    <row r="28" spans="1:12" ht="13.5" thickTop="1" x14ac:dyDescent="0.2"/>
    <row r="29" spans="1:12" x14ac:dyDescent="0.2">
      <c r="B29" s="1">
        <f>SUM(B20:B26)</f>
        <v>1300</v>
      </c>
      <c r="C29" s="1">
        <f>SUM(C20:C26)</f>
        <v>600</v>
      </c>
    </row>
    <row r="31" spans="1:12" x14ac:dyDescent="0.2">
      <c r="A31" s="3"/>
    </row>
    <row r="32" spans="1:12" x14ac:dyDescent="0.2">
      <c r="A32" s="1" t="s">
        <v>30</v>
      </c>
      <c r="B32" s="17" t="s">
        <v>0</v>
      </c>
      <c r="C32" s="18" t="s">
        <v>1</v>
      </c>
      <c r="D32" s="21" t="s">
        <v>2</v>
      </c>
      <c r="E32" s="8"/>
      <c r="F32" s="9"/>
      <c r="G32" s="11" t="s">
        <v>3</v>
      </c>
      <c r="H32" s="9"/>
      <c r="I32" s="9"/>
      <c r="J32" s="9"/>
      <c r="K32" s="10"/>
      <c r="L32" s="12" t="s">
        <v>4</v>
      </c>
    </row>
    <row r="33" spans="1:12" x14ac:dyDescent="0.2">
      <c r="B33" s="19"/>
      <c r="C33" s="20"/>
      <c r="D33" s="22"/>
      <c r="E33" s="15"/>
      <c r="F33" s="15"/>
      <c r="G33" s="15"/>
      <c r="H33" s="15"/>
      <c r="I33" s="24"/>
      <c r="J33" s="15"/>
      <c r="K33" s="16"/>
      <c r="L33" s="13"/>
    </row>
    <row r="35" spans="1:12" x14ac:dyDescent="0.2">
      <c r="A35" s="1" t="s">
        <v>5</v>
      </c>
      <c r="B35" s="1">
        <v>2500</v>
      </c>
      <c r="C35" s="1">
        <v>2000</v>
      </c>
      <c r="D35" s="1">
        <f>+C35+B35</f>
        <v>4500</v>
      </c>
    </row>
    <row r="36" spans="1:12" x14ac:dyDescent="0.2">
      <c r="A36" s="1" t="s">
        <v>6</v>
      </c>
      <c r="B36" s="1">
        <v>4500</v>
      </c>
      <c r="C36" s="1">
        <v>1000</v>
      </c>
      <c r="D36" s="1">
        <f>+C36+B36</f>
        <v>5500</v>
      </c>
    </row>
    <row r="37" spans="1:12" x14ac:dyDescent="0.2">
      <c r="A37" s="1" t="s">
        <v>7</v>
      </c>
      <c r="B37" s="1">
        <v>3000</v>
      </c>
      <c r="C37" s="1">
        <v>4000</v>
      </c>
      <c r="D37" s="1">
        <f>+C37+B37</f>
        <v>7000</v>
      </c>
    </row>
    <row r="38" spans="1:12" x14ac:dyDescent="0.2">
      <c r="A38" s="6" t="s">
        <v>8</v>
      </c>
    </row>
    <row r="39" spans="1:12" x14ac:dyDescent="0.2">
      <c r="A39" s="3" t="s">
        <v>28</v>
      </c>
      <c r="B39" s="1">
        <v>4000</v>
      </c>
      <c r="D39" s="1">
        <f>+C39+B39</f>
        <v>4000</v>
      </c>
    </row>
    <row r="40" spans="1:12" ht="13.5" thickBot="1" x14ac:dyDescent="0.25">
      <c r="A40" s="1" t="s">
        <v>10</v>
      </c>
      <c r="B40" s="4">
        <f>SUM(B35:B39)</f>
        <v>14000</v>
      </c>
      <c r="C40" s="4">
        <f>SUM(C35:C39)</f>
        <v>7000</v>
      </c>
      <c r="D40" s="4">
        <f>+C40+B40</f>
        <v>21000</v>
      </c>
      <c r="E40" s="4"/>
      <c r="F40" s="4"/>
      <c r="G40" s="4"/>
      <c r="H40" s="4"/>
      <c r="I40" s="4"/>
      <c r="J40" s="4"/>
      <c r="K40" s="4"/>
      <c r="L40" s="4"/>
    </row>
    <row r="41" spans="1:12" ht="13.5" thickTop="1" x14ac:dyDescent="0.2"/>
    <row r="42" spans="1:12" x14ac:dyDescent="0.2">
      <c r="A42" s="1" t="s">
        <v>11</v>
      </c>
      <c r="B42" s="1">
        <f>+B49-SUM(B43:B48)</f>
        <v>5900</v>
      </c>
      <c r="C42" s="1">
        <f>+C49-SUM(C43:C48)</f>
        <v>3600</v>
      </c>
      <c r="D42" s="1">
        <f>+C42+B42</f>
        <v>9500</v>
      </c>
    </row>
    <row r="43" spans="1:12" x14ac:dyDescent="0.2">
      <c r="A43" s="1" t="s">
        <v>12</v>
      </c>
      <c r="B43" s="1">
        <v>3000</v>
      </c>
      <c r="C43" s="1">
        <v>500</v>
      </c>
      <c r="D43" s="1">
        <f>+C43+B43</f>
        <v>3500</v>
      </c>
    </row>
    <row r="44" spans="1:12" x14ac:dyDescent="0.2">
      <c r="A44" s="5" t="s">
        <v>13</v>
      </c>
      <c r="B44" s="6"/>
      <c r="C44" s="6"/>
      <c r="D44" s="6"/>
      <c r="E44" s="7"/>
      <c r="F44" s="6"/>
      <c r="G44" s="6"/>
      <c r="H44" s="6"/>
      <c r="I44" s="6"/>
      <c r="J44" s="6"/>
      <c r="K44" s="6"/>
    </row>
    <row r="45" spans="1:12" x14ac:dyDescent="0.2">
      <c r="A45" s="6" t="s">
        <v>14</v>
      </c>
      <c r="B45" s="6"/>
      <c r="C45" s="6"/>
      <c r="D45" s="6"/>
      <c r="E45" s="6"/>
      <c r="F45" s="6"/>
      <c r="G45" s="6"/>
      <c r="H45" s="6"/>
      <c r="I45" s="6"/>
      <c r="J45" s="6"/>
      <c r="K45" s="7"/>
    </row>
    <row r="46" spans="1:12" x14ac:dyDescent="0.2">
      <c r="A46" s="1" t="s">
        <v>15</v>
      </c>
      <c r="B46" s="1">
        <v>2000</v>
      </c>
      <c r="C46" s="1">
        <v>1000</v>
      </c>
      <c r="D46" s="1">
        <f>+C46+B46</f>
        <v>3000</v>
      </c>
    </row>
    <row r="47" spans="1:12" x14ac:dyDescent="0.2">
      <c r="A47" s="1" t="s">
        <v>16</v>
      </c>
      <c r="B47" s="1">
        <v>2300</v>
      </c>
      <c r="C47" s="1">
        <v>900</v>
      </c>
      <c r="D47" s="1">
        <f>+C47+B47</f>
        <v>3200</v>
      </c>
    </row>
    <row r="48" spans="1:12" x14ac:dyDescent="0.2">
      <c r="A48" s="1" t="s">
        <v>17</v>
      </c>
      <c r="B48" s="1">
        <v>800</v>
      </c>
      <c r="C48" s="1">
        <v>1000</v>
      </c>
      <c r="D48" s="1">
        <f>+C48+B48</f>
        <v>1800</v>
      </c>
    </row>
    <row r="49" spans="1:12" ht="13.5" thickBot="1" x14ac:dyDescent="0.25">
      <c r="A49" s="1" t="s">
        <v>18</v>
      </c>
      <c r="B49" s="4">
        <f>+B40</f>
        <v>14000</v>
      </c>
      <c r="C49" s="4">
        <f>+C40</f>
        <v>7000</v>
      </c>
      <c r="D49" s="4">
        <f>+C49+B49</f>
        <v>21000</v>
      </c>
      <c r="E49" s="4"/>
      <c r="F49" s="4"/>
      <c r="G49" s="4"/>
      <c r="H49" s="4"/>
      <c r="I49" s="4"/>
      <c r="J49" s="4"/>
      <c r="K49" s="4"/>
      <c r="L49" s="4"/>
    </row>
    <row r="50" spans="1:12" ht="13.5" thickTop="1" x14ac:dyDescent="0.2"/>
    <row r="51" spans="1:12" x14ac:dyDescent="0.2">
      <c r="A51" s="1" t="s">
        <v>19</v>
      </c>
      <c r="B51" s="1">
        <v>10000</v>
      </c>
      <c r="C51" s="1">
        <v>7000</v>
      </c>
      <c r="D51" s="1">
        <f t="shared" ref="D51:D56" si="1">+C51+B51</f>
        <v>17000</v>
      </c>
    </row>
    <row r="52" spans="1:12" x14ac:dyDescent="0.2">
      <c r="A52" s="3" t="s">
        <v>20</v>
      </c>
      <c r="B52" s="1">
        <f>500*0.9</f>
        <v>450</v>
      </c>
      <c r="D52" s="1">
        <f t="shared" si="1"/>
        <v>450</v>
      </c>
    </row>
    <row r="53" spans="1:12" x14ac:dyDescent="0.2">
      <c r="A53" s="2" t="s">
        <v>21</v>
      </c>
      <c r="B53" s="1">
        <f>+B36</f>
        <v>4500</v>
      </c>
      <c r="C53" s="1">
        <f>+C36</f>
        <v>1000</v>
      </c>
      <c r="D53" s="1">
        <f t="shared" si="1"/>
        <v>5500</v>
      </c>
    </row>
    <row r="54" spans="1:12" x14ac:dyDescent="0.2">
      <c r="A54" s="3" t="s">
        <v>29</v>
      </c>
      <c r="B54" s="1">
        <f>-B51-B52-B56+B58-B53-B55</f>
        <v>-13350</v>
      </c>
      <c r="C54" s="1">
        <f>-C51-C52-C56+C58-C53-C55</f>
        <v>-6000</v>
      </c>
      <c r="D54" s="1">
        <f t="shared" si="1"/>
        <v>-19350</v>
      </c>
    </row>
    <row r="55" spans="1:12" x14ac:dyDescent="0.2">
      <c r="A55" s="2" t="s">
        <v>26</v>
      </c>
      <c r="B55" s="1">
        <v>0</v>
      </c>
      <c r="C55" s="1">
        <v>0</v>
      </c>
      <c r="D55" s="1">
        <f t="shared" si="1"/>
        <v>0</v>
      </c>
    </row>
    <row r="56" spans="1:12" x14ac:dyDescent="0.2">
      <c r="A56" s="1" t="s">
        <v>23</v>
      </c>
      <c r="B56" s="1">
        <f>-B58</f>
        <v>-800</v>
      </c>
      <c r="C56" s="1">
        <f>-C58</f>
        <v>-1000</v>
      </c>
      <c r="D56" s="1">
        <f t="shared" si="1"/>
        <v>-1800</v>
      </c>
    </row>
    <row r="57" spans="1:12" x14ac:dyDescent="0.2">
      <c r="A57" s="6" t="s">
        <v>14</v>
      </c>
    </row>
    <row r="58" spans="1:12" ht="13.5" thickBot="1" x14ac:dyDescent="0.25">
      <c r="A58" s="1" t="s">
        <v>24</v>
      </c>
      <c r="B58" s="4">
        <f>+B48</f>
        <v>800</v>
      </c>
      <c r="C58" s="4">
        <f>+C48</f>
        <v>1000</v>
      </c>
      <c r="D58" s="4">
        <f>+C58+B58</f>
        <v>1800</v>
      </c>
      <c r="E58" s="4"/>
      <c r="F58" s="4"/>
      <c r="G58" s="4"/>
      <c r="H58" s="4"/>
      <c r="I58" s="4"/>
      <c r="J58" s="4"/>
      <c r="K58" s="4"/>
      <c r="L58" s="4"/>
    </row>
    <row r="59" spans="1:12" ht="13.5" thickTop="1" x14ac:dyDescent="0.2"/>
    <row r="60" spans="1:12" x14ac:dyDescent="0.2">
      <c r="B60" s="1">
        <f>SUM(B51:B57)</f>
        <v>800</v>
      </c>
      <c r="C60" s="1">
        <f>SUM(C51:C57)</f>
        <v>1000</v>
      </c>
    </row>
    <row r="62" spans="1:12" x14ac:dyDescent="0.2">
      <c r="A62" s="1" t="s">
        <v>31</v>
      </c>
      <c r="B62" s="1" t="s">
        <v>32</v>
      </c>
    </row>
    <row r="63" spans="1:12" x14ac:dyDescent="0.2">
      <c r="B63" s="1" t="s">
        <v>33</v>
      </c>
    </row>
    <row r="64" spans="1:12" x14ac:dyDescent="0.2">
      <c r="B64" s="1" t="s">
        <v>34</v>
      </c>
    </row>
    <row r="65" spans="2:2" x14ac:dyDescent="0.2">
      <c r="B65" s="1" t="s">
        <v>35</v>
      </c>
    </row>
    <row r="66" spans="2:2" x14ac:dyDescent="0.2">
      <c r="B66" s="1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39"/>
  <sheetViews>
    <sheetView zoomScale="250" zoomScaleNormal="250" workbookViewId="0">
      <selection activeCell="A16" sqref="A16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6" style="1" customWidth="1"/>
    <col min="7" max="7" width="11.42578125" style="1" customWidth="1"/>
    <col min="8" max="8" width="12" style="1" customWidth="1"/>
    <col min="9" max="9" width="15.42578125" style="1" customWidth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6" style="1" customWidth="1"/>
    <col min="263" max="263" width="11.42578125" style="1" customWidth="1"/>
    <col min="264" max="264" width="12" style="1" customWidth="1"/>
    <col min="265" max="265" width="15.42578125" style="1" customWidth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6" style="1" customWidth="1"/>
    <col min="519" max="519" width="11.42578125" style="1" customWidth="1"/>
    <col min="520" max="520" width="12" style="1" customWidth="1"/>
    <col min="521" max="521" width="15.42578125" style="1" customWidth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6" style="1" customWidth="1"/>
    <col min="775" max="775" width="11.42578125" style="1" customWidth="1"/>
    <col min="776" max="776" width="12" style="1" customWidth="1"/>
    <col min="777" max="777" width="15.42578125" style="1" customWidth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6" style="1" customWidth="1"/>
    <col min="1031" max="1031" width="11.42578125" style="1" customWidth="1"/>
    <col min="1032" max="1032" width="12" style="1" customWidth="1"/>
    <col min="1033" max="1033" width="15.42578125" style="1" customWidth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6" style="1" customWidth="1"/>
    <col min="1287" max="1287" width="11.42578125" style="1" customWidth="1"/>
    <col min="1288" max="1288" width="12" style="1" customWidth="1"/>
    <col min="1289" max="1289" width="15.42578125" style="1" customWidth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6" style="1" customWidth="1"/>
    <col min="1543" max="1543" width="11.42578125" style="1" customWidth="1"/>
    <col min="1544" max="1544" width="12" style="1" customWidth="1"/>
    <col min="1545" max="1545" width="15.42578125" style="1" customWidth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6" style="1" customWidth="1"/>
    <col min="1799" max="1799" width="11.42578125" style="1" customWidth="1"/>
    <col min="1800" max="1800" width="12" style="1" customWidth="1"/>
    <col min="1801" max="1801" width="15.42578125" style="1" customWidth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6" style="1" customWidth="1"/>
    <col min="2055" max="2055" width="11.42578125" style="1" customWidth="1"/>
    <col min="2056" max="2056" width="12" style="1" customWidth="1"/>
    <col min="2057" max="2057" width="15.42578125" style="1" customWidth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6" style="1" customWidth="1"/>
    <col min="2311" max="2311" width="11.42578125" style="1" customWidth="1"/>
    <col min="2312" max="2312" width="12" style="1" customWidth="1"/>
    <col min="2313" max="2313" width="15.42578125" style="1" customWidth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6" style="1" customWidth="1"/>
    <col min="2567" max="2567" width="11.42578125" style="1" customWidth="1"/>
    <col min="2568" max="2568" width="12" style="1" customWidth="1"/>
    <col min="2569" max="2569" width="15.42578125" style="1" customWidth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6" style="1" customWidth="1"/>
    <col min="2823" max="2823" width="11.42578125" style="1" customWidth="1"/>
    <col min="2824" max="2824" width="12" style="1" customWidth="1"/>
    <col min="2825" max="2825" width="15.42578125" style="1" customWidth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6" style="1" customWidth="1"/>
    <col min="3079" max="3079" width="11.42578125" style="1" customWidth="1"/>
    <col min="3080" max="3080" width="12" style="1" customWidth="1"/>
    <col min="3081" max="3081" width="15.42578125" style="1" customWidth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6" style="1" customWidth="1"/>
    <col min="3335" max="3335" width="11.42578125" style="1" customWidth="1"/>
    <col min="3336" max="3336" width="12" style="1" customWidth="1"/>
    <col min="3337" max="3337" width="15.42578125" style="1" customWidth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6" style="1" customWidth="1"/>
    <col min="3591" max="3591" width="11.42578125" style="1" customWidth="1"/>
    <col min="3592" max="3592" width="12" style="1" customWidth="1"/>
    <col min="3593" max="3593" width="15.42578125" style="1" customWidth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6" style="1" customWidth="1"/>
    <col min="3847" max="3847" width="11.42578125" style="1" customWidth="1"/>
    <col min="3848" max="3848" width="12" style="1" customWidth="1"/>
    <col min="3849" max="3849" width="15.42578125" style="1" customWidth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6" style="1" customWidth="1"/>
    <col min="4103" max="4103" width="11.42578125" style="1" customWidth="1"/>
    <col min="4104" max="4104" width="12" style="1" customWidth="1"/>
    <col min="4105" max="4105" width="15.42578125" style="1" customWidth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6" style="1" customWidth="1"/>
    <col min="4359" max="4359" width="11.42578125" style="1" customWidth="1"/>
    <col min="4360" max="4360" width="12" style="1" customWidth="1"/>
    <col min="4361" max="4361" width="15.42578125" style="1" customWidth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6" style="1" customWidth="1"/>
    <col min="4615" max="4615" width="11.42578125" style="1" customWidth="1"/>
    <col min="4616" max="4616" width="12" style="1" customWidth="1"/>
    <col min="4617" max="4617" width="15.42578125" style="1" customWidth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6" style="1" customWidth="1"/>
    <col min="4871" max="4871" width="11.42578125" style="1" customWidth="1"/>
    <col min="4872" max="4872" width="12" style="1" customWidth="1"/>
    <col min="4873" max="4873" width="15.42578125" style="1" customWidth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6" style="1" customWidth="1"/>
    <col min="5127" max="5127" width="11.42578125" style="1" customWidth="1"/>
    <col min="5128" max="5128" width="12" style="1" customWidth="1"/>
    <col min="5129" max="5129" width="15.42578125" style="1" customWidth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6" style="1" customWidth="1"/>
    <col min="5383" max="5383" width="11.42578125" style="1" customWidth="1"/>
    <col min="5384" max="5384" width="12" style="1" customWidth="1"/>
    <col min="5385" max="5385" width="15.42578125" style="1" customWidth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6" style="1" customWidth="1"/>
    <col min="5639" max="5639" width="11.42578125" style="1" customWidth="1"/>
    <col min="5640" max="5640" width="12" style="1" customWidth="1"/>
    <col min="5641" max="5641" width="15.42578125" style="1" customWidth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6" style="1" customWidth="1"/>
    <col min="5895" max="5895" width="11.42578125" style="1" customWidth="1"/>
    <col min="5896" max="5896" width="12" style="1" customWidth="1"/>
    <col min="5897" max="5897" width="15.42578125" style="1" customWidth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6" style="1" customWidth="1"/>
    <col min="6151" max="6151" width="11.42578125" style="1" customWidth="1"/>
    <col min="6152" max="6152" width="12" style="1" customWidth="1"/>
    <col min="6153" max="6153" width="15.42578125" style="1" customWidth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6" style="1" customWidth="1"/>
    <col min="6407" max="6407" width="11.42578125" style="1" customWidth="1"/>
    <col min="6408" max="6408" width="12" style="1" customWidth="1"/>
    <col min="6409" max="6409" width="15.42578125" style="1" customWidth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6" style="1" customWidth="1"/>
    <col min="6663" max="6663" width="11.42578125" style="1" customWidth="1"/>
    <col min="6664" max="6664" width="12" style="1" customWidth="1"/>
    <col min="6665" max="6665" width="15.42578125" style="1" customWidth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6" style="1" customWidth="1"/>
    <col min="6919" max="6919" width="11.42578125" style="1" customWidth="1"/>
    <col min="6920" max="6920" width="12" style="1" customWidth="1"/>
    <col min="6921" max="6921" width="15.42578125" style="1" customWidth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6" style="1" customWidth="1"/>
    <col min="7175" max="7175" width="11.42578125" style="1" customWidth="1"/>
    <col min="7176" max="7176" width="12" style="1" customWidth="1"/>
    <col min="7177" max="7177" width="15.42578125" style="1" customWidth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6" style="1" customWidth="1"/>
    <col min="7431" max="7431" width="11.42578125" style="1" customWidth="1"/>
    <col min="7432" max="7432" width="12" style="1" customWidth="1"/>
    <col min="7433" max="7433" width="15.42578125" style="1" customWidth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6" style="1" customWidth="1"/>
    <col min="7687" max="7687" width="11.42578125" style="1" customWidth="1"/>
    <col min="7688" max="7688" width="12" style="1" customWidth="1"/>
    <col min="7689" max="7689" width="15.42578125" style="1" customWidth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6" style="1" customWidth="1"/>
    <col min="7943" max="7943" width="11.42578125" style="1" customWidth="1"/>
    <col min="7944" max="7944" width="12" style="1" customWidth="1"/>
    <col min="7945" max="7945" width="15.42578125" style="1" customWidth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6" style="1" customWidth="1"/>
    <col min="8199" max="8199" width="11.42578125" style="1" customWidth="1"/>
    <col min="8200" max="8200" width="12" style="1" customWidth="1"/>
    <col min="8201" max="8201" width="15.42578125" style="1" customWidth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6" style="1" customWidth="1"/>
    <col min="8455" max="8455" width="11.42578125" style="1" customWidth="1"/>
    <col min="8456" max="8456" width="12" style="1" customWidth="1"/>
    <col min="8457" max="8457" width="15.42578125" style="1" customWidth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6" style="1" customWidth="1"/>
    <col min="8711" max="8711" width="11.42578125" style="1" customWidth="1"/>
    <col min="8712" max="8712" width="12" style="1" customWidth="1"/>
    <col min="8713" max="8713" width="15.42578125" style="1" customWidth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6" style="1" customWidth="1"/>
    <col min="8967" max="8967" width="11.42578125" style="1" customWidth="1"/>
    <col min="8968" max="8968" width="12" style="1" customWidth="1"/>
    <col min="8969" max="8969" width="15.42578125" style="1" customWidth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6" style="1" customWidth="1"/>
    <col min="9223" max="9223" width="11.42578125" style="1" customWidth="1"/>
    <col min="9224" max="9224" width="12" style="1" customWidth="1"/>
    <col min="9225" max="9225" width="15.42578125" style="1" customWidth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6" style="1" customWidth="1"/>
    <col min="9479" max="9479" width="11.42578125" style="1" customWidth="1"/>
    <col min="9480" max="9480" width="12" style="1" customWidth="1"/>
    <col min="9481" max="9481" width="15.42578125" style="1" customWidth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6" style="1" customWidth="1"/>
    <col min="9735" max="9735" width="11.42578125" style="1" customWidth="1"/>
    <col min="9736" max="9736" width="12" style="1" customWidth="1"/>
    <col min="9737" max="9737" width="15.42578125" style="1" customWidth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6" style="1" customWidth="1"/>
    <col min="9991" max="9991" width="11.42578125" style="1" customWidth="1"/>
    <col min="9992" max="9992" width="12" style="1" customWidth="1"/>
    <col min="9993" max="9993" width="15.42578125" style="1" customWidth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6" style="1" customWidth="1"/>
    <col min="10247" max="10247" width="11.42578125" style="1" customWidth="1"/>
    <col min="10248" max="10248" width="12" style="1" customWidth="1"/>
    <col min="10249" max="10249" width="15.42578125" style="1" customWidth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6" style="1" customWidth="1"/>
    <col min="10503" max="10503" width="11.42578125" style="1" customWidth="1"/>
    <col min="10504" max="10504" width="12" style="1" customWidth="1"/>
    <col min="10505" max="10505" width="15.42578125" style="1" customWidth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6" style="1" customWidth="1"/>
    <col min="10759" max="10759" width="11.42578125" style="1" customWidth="1"/>
    <col min="10760" max="10760" width="12" style="1" customWidth="1"/>
    <col min="10761" max="10761" width="15.42578125" style="1" customWidth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6" style="1" customWidth="1"/>
    <col min="11015" max="11015" width="11.42578125" style="1" customWidth="1"/>
    <col min="11016" max="11016" width="12" style="1" customWidth="1"/>
    <col min="11017" max="11017" width="15.42578125" style="1" customWidth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6" style="1" customWidth="1"/>
    <col min="11271" max="11271" width="11.42578125" style="1" customWidth="1"/>
    <col min="11272" max="11272" width="12" style="1" customWidth="1"/>
    <col min="11273" max="11273" width="15.42578125" style="1" customWidth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6" style="1" customWidth="1"/>
    <col min="11527" max="11527" width="11.42578125" style="1" customWidth="1"/>
    <col min="11528" max="11528" width="12" style="1" customWidth="1"/>
    <col min="11529" max="11529" width="15.42578125" style="1" customWidth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6" style="1" customWidth="1"/>
    <col min="11783" max="11783" width="11.42578125" style="1" customWidth="1"/>
    <col min="11784" max="11784" width="12" style="1" customWidth="1"/>
    <col min="11785" max="11785" width="15.42578125" style="1" customWidth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6" style="1" customWidth="1"/>
    <col min="12039" max="12039" width="11.42578125" style="1" customWidth="1"/>
    <col min="12040" max="12040" width="12" style="1" customWidth="1"/>
    <col min="12041" max="12041" width="15.42578125" style="1" customWidth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6" style="1" customWidth="1"/>
    <col min="12295" max="12295" width="11.42578125" style="1" customWidth="1"/>
    <col min="12296" max="12296" width="12" style="1" customWidth="1"/>
    <col min="12297" max="12297" width="15.42578125" style="1" customWidth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6" style="1" customWidth="1"/>
    <col min="12551" max="12551" width="11.42578125" style="1" customWidth="1"/>
    <col min="12552" max="12552" width="12" style="1" customWidth="1"/>
    <col min="12553" max="12553" width="15.42578125" style="1" customWidth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6" style="1" customWidth="1"/>
    <col min="12807" max="12807" width="11.42578125" style="1" customWidth="1"/>
    <col min="12808" max="12808" width="12" style="1" customWidth="1"/>
    <col min="12809" max="12809" width="15.42578125" style="1" customWidth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6" style="1" customWidth="1"/>
    <col min="13063" max="13063" width="11.42578125" style="1" customWidth="1"/>
    <col min="13064" max="13064" width="12" style="1" customWidth="1"/>
    <col min="13065" max="13065" width="15.42578125" style="1" customWidth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6" style="1" customWidth="1"/>
    <col min="13319" max="13319" width="11.42578125" style="1" customWidth="1"/>
    <col min="13320" max="13320" width="12" style="1" customWidth="1"/>
    <col min="13321" max="13321" width="15.42578125" style="1" customWidth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6" style="1" customWidth="1"/>
    <col min="13575" max="13575" width="11.42578125" style="1" customWidth="1"/>
    <col min="13576" max="13576" width="12" style="1" customWidth="1"/>
    <col min="13577" max="13577" width="15.42578125" style="1" customWidth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6" style="1" customWidth="1"/>
    <col min="13831" max="13831" width="11.42578125" style="1" customWidth="1"/>
    <col min="13832" max="13832" width="12" style="1" customWidth="1"/>
    <col min="13833" max="13833" width="15.42578125" style="1" customWidth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6" style="1" customWidth="1"/>
    <col min="14087" max="14087" width="11.42578125" style="1" customWidth="1"/>
    <col min="14088" max="14088" width="12" style="1" customWidth="1"/>
    <col min="14089" max="14089" width="15.42578125" style="1" customWidth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6" style="1" customWidth="1"/>
    <col min="14343" max="14343" width="11.42578125" style="1" customWidth="1"/>
    <col min="14344" max="14344" width="12" style="1" customWidth="1"/>
    <col min="14345" max="14345" width="15.42578125" style="1" customWidth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6" style="1" customWidth="1"/>
    <col min="14599" max="14599" width="11.42578125" style="1" customWidth="1"/>
    <col min="14600" max="14600" width="12" style="1" customWidth="1"/>
    <col min="14601" max="14601" width="15.42578125" style="1" customWidth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6" style="1" customWidth="1"/>
    <col min="14855" max="14855" width="11.42578125" style="1" customWidth="1"/>
    <col min="14856" max="14856" width="12" style="1" customWidth="1"/>
    <col min="14857" max="14857" width="15.42578125" style="1" customWidth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6" style="1" customWidth="1"/>
    <col min="15111" max="15111" width="11.42578125" style="1" customWidth="1"/>
    <col min="15112" max="15112" width="12" style="1" customWidth="1"/>
    <col min="15113" max="15113" width="15.42578125" style="1" customWidth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6" style="1" customWidth="1"/>
    <col min="15367" max="15367" width="11.42578125" style="1" customWidth="1"/>
    <col min="15368" max="15368" width="12" style="1" customWidth="1"/>
    <col min="15369" max="15369" width="15.42578125" style="1" customWidth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6" style="1" customWidth="1"/>
    <col min="15623" max="15623" width="11.42578125" style="1" customWidth="1"/>
    <col min="15624" max="15624" width="12" style="1" customWidth="1"/>
    <col min="15625" max="15625" width="15.42578125" style="1" customWidth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6" style="1" customWidth="1"/>
    <col min="15879" max="15879" width="11.42578125" style="1" customWidth="1"/>
    <col min="15880" max="15880" width="12" style="1" customWidth="1"/>
    <col min="15881" max="15881" width="15.42578125" style="1" customWidth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6" style="1" customWidth="1"/>
    <col min="16135" max="16135" width="11.42578125" style="1" customWidth="1"/>
    <col min="16136" max="16136" width="12" style="1" customWidth="1"/>
    <col min="16137" max="16137" width="15.42578125" style="1" customWidth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 x14ac:dyDescent="0.2">
      <c r="A1" s="1" t="s">
        <v>37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5" t="s">
        <v>123</v>
      </c>
      <c r="F2" s="24" t="s">
        <v>213</v>
      </c>
      <c r="G2" s="15" t="s">
        <v>214</v>
      </c>
      <c r="H2" s="15" t="s">
        <v>215</v>
      </c>
      <c r="I2" s="15" t="s">
        <v>216</v>
      </c>
      <c r="J2" s="16"/>
      <c r="K2" s="13"/>
    </row>
    <row r="4" spans="1:11" x14ac:dyDescent="0.2">
      <c r="A4" s="1" t="s">
        <v>5</v>
      </c>
      <c r="B4" s="1">
        <v>10000</v>
      </c>
      <c r="C4" s="1">
        <v>1000</v>
      </c>
      <c r="D4" s="1">
        <f>+C4+B4</f>
        <v>11000</v>
      </c>
      <c r="I4" s="1">
        <v>10</v>
      </c>
      <c r="K4" s="1">
        <f>SUM(D4:J4)</f>
        <v>11010</v>
      </c>
    </row>
    <row r="5" spans="1:11" x14ac:dyDescent="0.2">
      <c r="A5" s="1" t="s">
        <v>6</v>
      </c>
      <c r="B5" s="1">
        <v>2000</v>
      </c>
      <c r="C5" s="1">
        <v>700</v>
      </c>
      <c r="D5" s="1">
        <f>+C5+B5</f>
        <v>2700</v>
      </c>
      <c r="I5" s="1">
        <v>-20</v>
      </c>
      <c r="K5" s="1">
        <f t="shared" ref="K5:K8" si="0">SUM(D5:J5)</f>
        <v>2680</v>
      </c>
    </row>
    <row r="6" spans="1:11" x14ac:dyDescent="0.2">
      <c r="A6" s="1" t="s">
        <v>7</v>
      </c>
      <c r="B6" s="1">
        <v>2000</v>
      </c>
      <c r="C6" s="1">
        <v>4000</v>
      </c>
      <c r="D6" s="1">
        <f>+C6+B6</f>
        <v>6000</v>
      </c>
      <c r="E6" s="1">
        <v>1000</v>
      </c>
      <c r="F6" s="1">
        <v>-100</v>
      </c>
      <c r="G6" s="1">
        <v>-700</v>
      </c>
      <c r="K6" s="1">
        <f t="shared" si="0"/>
        <v>6200</v>
      </c>
    </row>
    <row r="7" spans="1:11" x14ac:dyDescent="0.2">
      <c r="A7" s="6" t="s">
        <v>96</v>
      </c>
      <c r="E7" s="1">
        <v>420</v>
      </c>
      <c r="G7" s="1">
        <v>-420</v>
      </c>
      <c r="K7" s="1">
        <f t="shared" si="0"/>
        <v>0</v>
      </c>
    </row>
    <row r="8" spans="1:11" x14ac:dyDescent="0.2">
      <c r="A8" s="3" t="s">
        <v>28</v>
      </c>
      <c r="B8" s="129">
        <v>2000</v>
      </c>
      <c r="D8" s="1">
        <f>+C8+B8</f>
        <v>2000</v>
      </c>
      <c r="E8" s="1">
        <v>-2000</v>
      </c>
      <c r="K8" s="1">
        <f t="shared" si="0"/>
        <v>0</v>
      </c>
    </row>
    <row r="9" spans="1:11" ht="13.5" thickBot="1" x14ac:dyDescent="0.25">
      <c r="A9" s="1" t="s">
        <v>10</v>
      </c>
      <c r="B9" s="4">
        <f>SUM(B4:B8)</f>
        <v>16000</v>
      </c>
      <c r="C9" s="4">
        <f>SUM(C4:C8)</f>
        <v>5700</v>
      </c>
      <c r="D9" s="4">
        <f>+C9+B9</f>
        <v>21700</v>
      </c>
      <c r="E9" s="4">
        <f>SUM(E4:E8)</f>
        <v>-580</v>
      </c>
      <c r="F9" s="4">
        <f>SUM(F4:F8)</f>
        <v>-100</v>
      </c>
      <c r="G9" s="4">
        <f>SUM(G4:G8)</f>
        <v>-1120</v>
      </c>
      <c r="H9" s="4"/>
      <c r="I9" s="4"/>
      <c r="J9" s="4"/>
      <c r="K9" s="4">
        <f>SUM(K4:K8)</f>
        <v>19890</v>
      </c>
    </row>
    <row r="10" spans="1:11" ht="13.5" thickTop="1" x14ac:dyDescent="0.2"/>
    <row r="11" spans="1:11" x14ac:dyDescent="0.2">
      <c r="A11" s="1" t="s">
        <v>11</v>
      </c>
      <c r="B11" s="1">
        <f>+B18-SUM(B12:B17)</f>
        <v>9200</v>
      </c>
      <c r="C11" s="1">
        <f>+C18-SUM(C12:C17)</f>
        <v>2900</v>
      </c>
      <c r="D11" s="1">
        <f>+C11+B11</f>
        <v>12100</v>
      </c>
      <c r="K11" s="1">
        <f t="shared" ref="K11:K17" si="1">SUM(D11:J11)</f>
        <v>12100</v>
      </c>
    </row>
    <row r="12" spans="1:11" x14ac:dyDescent="0.2">
      <c r="A12" s="1" t="s">
        <v>12</v>
      </c>
      <c r="B12" s="1">
        <v>3000</v>
      </c>
      <c r="C12" s="1">
        <v>500</v>
      </c>
      <c r="D12" s="1">
        <f>+C12+B12</f>
        <v>3500</v>
      </c>
      <c r="E12" s="1">
        <v>500</v>
      </c>
      <c r="F12" s="1">
        <f>F6*0.5</f>
        <v>-50</v>
      </c>
      <c r="G12" s="1">
        <f>G6*0.5</f>
        <v>-350</v>
      </c>
      <c r="K12" s="1">
        <f t="shared" si="1"/>
        <v>3600</v>
      </c>
    </row>
    <row r="13" spans="1:11" s="6" customFormat="1" x14ac:dyDescent="0.2">
      <c r="A13" s="5" t="s">
        <v>211</v>
      </c>
      <c r="E13" s="7">
        <f>10%*(C14+C15)</f>
        <v>180</v>
      </c>
      <c r="K13" s="1">
        <f t="shared" si="1"/>
        <v>180</v>
      </c>
    </row>
    <row r="14" spans="1:11" x14ac:dyDescent="0.2">
      <c r="A14" s="1" t="s">
        <v>15</v>
      </c>
      <c r="B14" s="1">
        <v>2000</v>
      </c>
      <c r="C14" s="129">
        <v>1000</v>
      </c>
      <c r="D14" s="1">
        <f>+C14+B14</f>
        <v>3000</v>
      </c>
      <c r="E14" s="1">
        <f>-C14</f>
        <v>-1000</v>
      </c>
      <c r="K14" s="1">
        <f t="shared" si="1"/>
        <v>2000</v>
      </c>
    </row>
    <row r="15" spans="1:11" x14ac:dyDescent="0.2">
      <c r="A15" s="1" t="s">
        <v>16</v>
      </c>
      <c r="B15" s="1">
        <v>1000</v>
      </c>
      <c r="C15" s="129">
        <v>800</v>
      </c>
      <c r="D15" s="1">
        <f>+C15+B15</f>
        <v>1800</v>
      </c>
      <c r="E15" s="1">
        <f>-C15</f>
        <v>-800</v>
      </c>
      <c r="K15" s="1">
        <f t="shared" si="1"/>
        <v>1000</v>
      </c>
    </row>
    <row r="16" spans="1:11" x14ac:dyDescent="0.2">
      <c r="A16" s="6" t="s">
        <v>90</v>
      </c>
      <c r="C16" s="129"/>
      <c r="E16" s="1">
        <f>90%*(800-200)</f>
        <v>540</v>
      </c>
      <c r="G16" s="1">
        <f>-700-420+350</f>
        <v>-770</v>
      </c>
      <c r="H16" s="1">
        <v>-10</v>
      </c>
      <c r="I16" s="1">
        <v>-10</v>
      </c>
      <c r="K16" s="1">
        <f t="shared" si="1"/>
        <v>-250</v>
      </c>
    </row>
    <row r="17" spans="1:11" x14ac:dyDescent="0.2">
      <c r="A17" s="1" t="s">
        <v>17</v>
      </c>
      <c r="B17" s="1">
        <v>800</v>
      </c>
      <c r="C17" s="1">
        <v>500</v>
      </c>
      <c r="D17" s="1">
        <f>+C17+B17</f>
        <v>1300</v>
      </c>
      <c r="F17" s="1">
        <v>-50</v>
      </c>
      <c r="H17" s="1">
        <v>10</v>
      </c>
      <c r="K17" s="1">
        <f t="shared" si="1"/>
        <v>1260</v>
      </c>
    </row>
    <row r="18" spans="1:11" ht="13.5" thickBot="1" x14ac:dyDescent="0.25">
      <c r="A18" s="1" t="s">
        <v>18</v>
      </c>
      <c r="B18" s="4">
        <f>+B9</f>
        <v>16000</v>
      </c>
      <c r="C18" s="4">
        <f>+C9</f>
        <v>5700</v>
      </c>
      <c r="D18" s="4">
        <f>+C18+B18</f>
        <v>21700</v>
      </c>
      <c r="E18" s="4">
        <f>SUM(E11:E17)</f>
        <v>-580</v>
      </c>
      <c r="F18" s="4">
        <f>SUM(F11:F17)</f>
        <v>-100</v>
      </c>
      <c r="G18" s="4">
        <f>SUM(G11:G17)</f>
        <v>-1120</v>
      </c>
      <c r="H18" s="4">
        <v>0</v>
      </c>
      <c r="I18" s="4"/>
      <c r="J18" s="4"/>
      <c r="K18" s="4">
        <f>SUM(K11:K17)</f>
        <v>19890</v>
      </c>
    </row>
    <row r="19" spans="1:11" ht="13.5" thickTop="1" x14ac:dyDescent="0.2"/>
    <row r="20" spans="1:11" x14ac:dyDescent="0.2">
      <c r="A20" s="1" t="s">
        <v>19</v>
      </c>
      <c r="B20" s="1">
        <v>9000</v>
      </c>
      <c r="C20" s="1">
        <v>6000</v>
      </c>
      <c r="D20" s="1">
        <f t="shared" ref="D20:D25" si="2">+C20+B20</f>
        <v>15000</v>
      </c>
      <c r="K20" s="1">
        <f t="shared" ref="K20:K24" si="3">SUM(D20:J20)</f>
        <v>15000</v>
      </c>
    </row>
    <row r="21" spans="1:11" x14ac:dyDescent="0.2">
      <c r="A21" s="3" t="s">
        <v>20</v>
      </c>
      <c r="B21" s="1">
        <v>0</v>
      </c>
      <c r="D21" s="1">
        <f t="shared" si="2"/>
        <v>0</v>
      </c>
      <c r="K21" s="1">
        <f t="shared" si="3"/>
        <v>0</v>
      </c>
    </row>
    <row r="22" spans="1:11" x14ac:dyDescent="0.2">
      <c r="A22" s="3" t="s">
        <v>29</v>
      </c>
      <c r="B22" s="1">
        <f>-B20-B21-B24+B25-B23</f>
        <v>-8400</v>
      </c>
      <c r="C22" s="1">
        <f>-C20-C21-C24+C25-C23</f>
        <v>-5000</v>
      </c>
      <c r="D22" s="1">
        <f t="shared" si="2"/>
        <v>-13400</v>
      </c>
      <c r="F22" s="1">
        <v>-100</v>
      </c>
      <c r="H22" s="1">
        <v>20</v>
      </c>
      <c r="K22" s="1">
        <f t="shared" si="3"/>
        <v>-13480</v>
      </c>
    </row>
    <row r="23" spans="1:11" x14ac:dyDescent="0.2">
      <c r="A23" s="2" t="s">
        <v>26</v>
      </c>
      <c r="B23" s="1">
        <v>1000</v>
      </c>
      <c r="C23" s="1">
        <v>0</v>
      </c>
      <c r="D23" s="1">
        <f t="shared" si="2"/>
        <v>1000</v>
      </c>
      <c r="K23" s="1">
        <f t="shared" si="3"/>
        <v>1000</v>
      </c>
    </row>
    <row r="24" spans="1:11" x14ac:dyDescent="0.2">
      <c r="A24" s="1" t="s">
        <v>23</v>
      </c>
      <c r="B24" s="1">
        <f>-B25</f>
        <v>-800</v>
      </c>
      <c r="C24" s="1">
        <f>-C25</f>
        <v>-500</v>
      </c>
      <c r="D24" s="1">
        <f t="shared" si="2"/>
        <v>-1300</v>
      </c>
      <c r="F24" s="1">
        <v>50</v>
      </c>
      <c r="H24" s="1">
        <v>-10</v>
      </c>
      <c r="K24" s="1">
        <f t="shared" si="3"/>
        <v>-1260</v>
      </c>
    </row>
    <row r="25" spans="1:11" ht="13.5" thickBot="1" x14ac:dyDescent="0.25">
      <c r="A25" s="1" t="s">
        <v>24</v>
      </c>
      <c r="B25" s="4">
        <f>+B17</f>
        <v>800</v>
      </c>
      <c r="C25" s="4">
        <f>+C17</f>
        <v>500</v>
      </c>
      <c r="D25" s="4">
        <f t="shared" si="2"/>
        <v>1300</v>
      </c>
      <c r="E25" s="4"/>
      <c r="F25" s="4">
        <v>-50</v>
      </c>
      <c r="G25" s="4">
        <f>SUM(G20:G24)</f>
        <v>0</v>
      </c>
      <c r="H25" s="4">
        <v>10</v>
      </c>
      <c r="I25" s="4"/>
      <c r="J25" s="4"/>
      <c r="K25" s="4">
        <f>SUM(K20:K24)</f>
        <v>1260</v>
      </c>
    </row>
    <row r="26" spans="1:11" ht="13.5" thickTop="1" x14ac:dyDescent="0.2">
      <c r="A26" s="1" t="s">
        <v>217</v>
      </c>
      <c r="C26" s="1">
        <f>+C25*0.1</f>
        <v>50</v>
      </c>
      <c r="K26" s="1">
        <v>50</v>
      </c>
    </row>
    <row r="29" spans="1:11" x14ac:dyDescent="0.2">
      <c r="A29" s="1" t="s">
        <v>212</v>
      </c>
      <c r="B29" s="122"/>
      <c r="C29" s="122"/>
    </row>
    <row r="31" spans="1:11" x14ac:dyDescent="0.2">
      <c r="B31" s="122">
        <v>1</v>
      </c>
      <c r="C31" s="122">
        <v>0.9</v>
      </c>
    </row>
    <row r="32" spans="1:11" x14ac:dyDescent="0.2">
      <c r="A32" s="1" t="s">
        <v>93</v>
      </c>
      <c r="C32" s="1">
        <v>2000</v>
      </c>
    </row>
    <row r="33" spans="1:3" x14ac:dyDescent="0.2">
      <c r="A33" s="1" t="s">
        <v>128</v>
      </c>
      <c r="B33" s="1">
        <v>1200</v>
      </c>
      <c r="C33" s="1">
        <f>+B33*C31</f>
        <v>1080</v>
      </c>
    </row>
    <row r="34" spans="1:3" x14ac:dyDescent="0.2">
      <c r="A34" s="1" t="s">
        <v>129</v>
      </c>
      <c r="C34" s="1">
        <f>+C32-C33</f>
        <v>920</v>
      </c>
    </row>
    <row r="35" spans="1:3" x14ac:dyDescent="0.2">
      <c r="A35" s="1" t="s">
        <v>145</v>
      </c>
      <c r="C35" s="129">
        <v>500</v>
      </c>
    </row>
    <row r="36" spans="1:3" x14ac:dyDescent="0.2">
      <c r="A36" s="1" t="s">
        <v>132</v>
      </c>
      <c r="C36" s="1">
        <f>+C34-C35</f>
        <v>420</v>
      </c>
    </row>
    <row r="38" spans="1:3" x14ac:dyDescent="0.2">
      <c r="A38" s="1" t="s">
        <v>146</v>
      </c>
      <c r="C38" s="129">
        <v>1000</v>
      </c>
    </row>
    <row r="39" spans="1:3" x14ac:dyDescent="0.2">
      <c r="A39" s="1" t="s">
        <v>130</v>
      </c>
      <c r="C39" s="129"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L40"/>
  <sheetViews>
    <sheetView zoomScale="180" zoomScaleNormal="180" workbookViewId="0">
      <selection activeCell="C9" sqref="C9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28515625" style="1" customWidth="1"/>
    <col min="7" max="7" width="14.140625" style="1" customWidth="1"/>
    <col min="8" max="8" width="14" style="1" customWidth="1"/>
    <col min="9" max="9" width="15.42578125" style="1" customWidth="1"/>
    <col min="10" max="10" width="14.7109375" style="1" customWidth="1"/>
    <col min="11" max="11" width="14.42578125" style="1" customWidth="1"/>
    <col min="12" max="12" width="13.1406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28515625" style="1" customWidth="1"/>
    <col min="263" max="263" width="14.140625" style="1" customWidth="1"/>
    <col min="264" max="264" width="14" style="1" customWidth="1"/>
    <col min="265" max="265" width="15.42578125" style="1" customWidth="1"/>
    <col min="266" max="266" width="9.140625" style="1"/>
    <col min="267" max="267" width="10.85546875" style="1" customWidth="1"/>
    <col min="268" max="268" width="13.1406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28515625" style="1" customWidth="1"/>
    <col min="519" max="519" width="14.140625" style="1" customWidth="1"/>
    <col min="520" max="520" width="14" style="1" customWidth="1"/>
    <col min="521" max="521" width="15.42578125" style="1" customWidth="1"/>
    <col min="522" max="522" width="9.140625" style="1"/>
    <col min="523" max="523" width="10.85546875" style="1" customWidth="1"/>
    <col min="524" max="524" width="13.1406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28515625" style="1" customWidth="1"/>
    <col min="775" max="775" width="14.140625" style="1" customWidth="1"/>
    <col min="776" max="776" width="14" style="1" customWidth="1"/>
    <col min="777" max="777" width="15.42578125" style="1" customWidth="1"/>
    <col min="778" max="778" width="9.140625" style="1"/>
    <col min="779" max="779" width="10.8554687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28515625" style="1" customWidth="1"/>
    <col min="1031" max="1031" width="14.140625" style="1" customWidth="1"/>
    <col min="1032" max="1032" width="14" style="1" customWidth="1"/>
    <col min="1033" max="1033" width="15.42578125" style="1" customWidth="1"/>
    <col min="1034" max="1034" width="9.140625" style="1"/>
    <col min="1035" max="1035" width="10.8554687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28515625" style="1" customWidth="1"/>
    <col min="1287" max="1287" width="14.140625" style="1" customWidth="1"/>
    <col min="1288" max="1288" width="14" style="1" customWidth="1"/>
    <col min="1289" max="1289" width="15.42578125" style="1" customWidth="1"/>
    <col min="1290" max="1290" width="9.140625" style="1"/>
    <col min="1291" max="1291" width="10.8554687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28515625" style="1" customWidth="1"/>
    <col min="1543" max="1543" width="14.140625" style="1" customWidth="1"/>
    <col min="1544" max="1544" width="14" style="1" customWidth="1"/>
    <col min="1545" max="1545" width="15.42578125" style="1" customWidth="1"/>
    <col min="1546" max="1546" width="9.140625" style="1"/>
    <col min="1547" max="1547" width="10.8554687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28515625" style="1" customWidth="1"/>
    <col min="1799" max="1799" width="14.140625" style="1" customWidth="1"/>
    <col min="1800" max="1800" width="14" style="1" customWidth="1"/>
    <col min="1801" max="1801" width="15.42578125" style="1" customWidth="1"/>
    <col min="1802" max="1802" width="9.140625" style="1"/>
    <col min="1803" max="1803" width="10.8554687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28515625" style="1" customWidth="1"/>
    <col min="2055" max="2055" width="14.140625" style="1" customWidth="1"/>
    <col min="2056" max="2056" width="14" style="1" customWidth="1"/>
    <col min="2057" max="2057" width="15.42578125" style="1" customWidth="1"/>
    <col min="2058" max="2058" width="9.140625" style="1"/>
    <col min="2059" max="2059" width="10.8554687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28515625" style="1" customWidth="1"/>
    <col min="2311" max="2311" width="14.140625" style="1" customWidth="1"/>
    <col min="2312" max="2312" width="14" style="1" customWidth="1"/>
    <col min="2313" max="2313" width="15.42578125" style="1" customWidth="1"/>
    <col min="2314" max="2314" width="9.140625" style="1"/>
    <col min="2315" max="2315" width="10.8554687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28515625" style="1" customWidth="1"/>
    <col min="2567" max="2567" width="14.140625" style="1" customWidth="1"/>
    <col min="2568" max="2568" width="14" style="1" customWidth="1"/>
    <col min="2569" max="2569" width="15.42578125" style="1" customWidth="1"/>
    <col min="2570" max="2570" width="9.140625" style="1"/>
    <col min="2571" max="2571" width="10.8554687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28515625" style="1" customWidth="1"/>
    <col min="2823" max="2823" width="14.140625" style="1" customWidth="1"/>
    <col min="2824" max="2824" width="14" style="1" customWidth="1"/>
    <col min="2825" max="2825" width="15.42578125" style="1" customWidth="1"/>
    <col min="2826" max="2826" width="9.140625" style="1"/>
    <col min="2827" max="2827" width="10.8554687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28515625" style="1" customWidth="1"/>
    <col min="3079" max="3079" width="14.140625" style="1" customWidth="1"/>
    <col min="3080" max="3080" width="14" style="1" customWidth="1"/>
    <col min="3081" max="3081" width="15.42578125" style="1" customWidth="1"/>
    <col min="3082" max="3082" width="9.140625" style="1"/>
    <col min="3083" max="3083" width="10.8554687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28515625" style="1" customWidth="1"/>
    <col min="3335" max="3335" width="14.140625" style="1" customWidth="1"/>
    <col min="3336" max="3336" width="14" style="1" customWidth="1"/>
    <col min="3337" max="3337" width="15.42578125" style="1" customWidth="1"/>
    <col min="3338" max="3338" width="9.140625" style="1"/>
    <col min="3339" max="3339" width="10.8554687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28515625" style="1" customWidth="1"/>
    <col min="3591" max="3591" width="14.140625" style="1" customWidth="1"/>
    <col min="3592" max="3592" width="14" style="1" customWidth="1"/>
    <col min="3593" max="3593" width="15.42578125" style="1" customWidth="1"/>
    <col min="3594" max="3594" width="9.140625" style="1"/>
    <col min="3595" max="3595" width="10.8554687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28515625" style="1" customWidth="1"/>
    <col min="3847" max="3847" width="14.140625" style="1" customWidth="1"/>
    <col min="3848" max="3848" width="14" style="1" customWidth="1"/>
    <col min="3849" max="3849" width="15.42578125" style="1" customWidth="1"/>
    <col min="3850" max="3850" width="9.140625" style="1"/>
    <col min="3851" max="3851" width="10.8554687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28515625" style="1" customWidth="1"/>
    <col min="4103" max="4103" width="14.140625" style="1" customWidth="1"/>
    <col min="4104" max="4104" width="14" style="1" customWidth="1"/>
    <col min="4105" max="4105" width="15.42578125" style="1" customWidth="1"/>
    <col min="4106" max="4106" width="9.140625" style="1"/>
    <col min="4107" max="4107" width="10.8554687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28515625" style="1" customWidth="1"/>
    <col min="4359" max="4359" width="14.140625" style="1" customWidth="1"/>
    <col min="4360" max="4360" width="14" style="1" customWidth="1"/>
    <col min="4361" max="4361" width="15.42578125" style="1" customWidth="1"/>
    <col min="4362" max="4362" width="9.140625" style="1"/>
    <col min="4363" max="4363" width="10.8554687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28515625" style="1" customWidth="1"/>
    <col min="4615" max="4615" width="14.140625" style="1" customWidth="1"/>
    <col min="4616" max="4616" width="14" style="1" customWidth="1"/>
    <col min="4617" max="4617" width="15.42578125" style="1" customWidth="1"/>
    <col min="4618" max="4618" width="9.140625" style="1"/>
    <col min="4619" max="4619" width="10.8554687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28515625" style="1" customWidth="1"/>
    <col min="4871" max="4871" width="14.140625" style="1" customWidth="1"/>
    <col min="4872" max="4872" width="14" style="1" customWidth="1"/>
    <col min="4873" max="4873" width="15.42578125" style="1" customWidth="1"/>
    <col min="4874" max="4874" width="9.140625" style="1"/>
    <col min="4875" max="4875" width="10.8554687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28515625" style="1" customWidth="1"/>
    <col min="5127" max="5127" width="14.140625" style="1" customWidth="1"/>
    <col min="5128" max="5128" width="14" style="1" customWidth="1"/>
    <col min="5129" max="5129" width="15.42578125" style="1" customWidth="1"/>
    <col min="5130" max="5130" width="9.140625" style="1"/>
    <col min="5131" max="5131" width="10.8554687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28515625" style="1" customWidth="1"/>
    <col min="5383" max="5383" width="14.140625" style="1" customWidth="1"/>
    <col min="5384" max="5384" width="14" style="1" customWidth="1"/>
    <col min="5385" max="5385" width="15.42578125" style="1" customWidth="1"/>
    <col min="5386" max="5386" width="9.140625" style="1"/>
    <col min="5387" max="5387" width="10.8554687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28515625" style="1" customWidth="1"/>
    <col min="5639" max="5639" width="14.140625" style="1" customWidth="1"/>
    <col min="5640" max="5640" width="14" style="1" customWidth="1"/>
    <col min="5641" max="5641" width="15.42578125" style="1" customWidth="1"/>
    <col min="5642" max="5642" width="9.140625" style="1"/>
    <col min="5643" max="5643" width="10.8554687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28515625" style="1" customWidth="1"/>
    <col min="5895" max="5895" width="14.140625" style="1" customWidth="1"/>
    <col min="5896" max="5896" width="14" style="1" customWidth="1"/>
    <col min="5897" max="5897" width="15.42578125" style="1" customWidth="1"/>
    <col min="5898" max="5898" width="9.140625" style="1"/>
    <col min="5899" max="5899" width="10.8554687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28515625" style="1" customWidth="1"/>
    <col min="6151" max="6151" width="14.140625" style="1" customWidth="1"/>
    <col min="6152" max="6152" width="14" style="1" customWidth="1"/>
    <col min="6153" max="6153" width="15.42578125" style="1" customWidth="1"/>
    <col min="6154" max="6154" width="9.140625" style="1"/>
    <col min="6155" max="6155" width="10.8554687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28515625" style="1" customWidth="1"/>
    <col min="6407" max="6407" width="14.140625" style="1" customWidth="1"/>
    <col min="6408" max="6408" width="14" style="1" customWidth="1"/>
    <col min="6409" max="6409" width="15.42578125" style="1" customWidth="1"/>
    <col min="6410" max="6410" width="9.140625" style="1"/>
    <col min="6411" max="6411" width="10.8554687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28515625" style="1" customWidth="1"/>
    <col min="6663" max="6663" width="14.140625" style="1" customWidth="1"/>
    <col min="6664" max="6664" width="14" style="1" customWidth="1"/>
    <col min="6665" max="6665" width="15.42578125" style="1" customWidth="1"/>
    <col min="6666" max="6666" width="9.140625" style="1"/>
    <col min="6667" max="6667" width="10.8554687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28515625" style="1" customWidth="1"/>
    <col min="6919" max="6919" width="14.140625" style="1" customWidth="1"/>
    <col min="6920" max="6920" width="14" style="1" customWidth="1"/>
    <col min="6921" max="6921" width="15.42578125" style="1" customWidth="1"/>
    <col min="6922" max="6922" width="9.140625" style="1"/>
    <col min="6923" max="6923" width="10.8554687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28515625" style="1" customWidth="1"/>
    <col min="7175" max="7175" width="14.140625" style="1" customWidth="1"/>
    <col min="7176" max="7176" width="14" style="1" customWidth="1"/>
    <col min="7177" max="7177" width="15.42578125" style="1" customWidth="1"/>
    <col min="7178" max="7178" width="9.140625" style="1"/>
    <col min="7179" max="7179" width="10.8554687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28515625" style="1" customWidth="1"/>
    <col min="7431" max="7431" width="14.140625" style="1" customWidth="1"/>
    <col min="7432" max="7432" width="14" style="1" customWidth="1"/>
    <col min="7433" max="7433" width="15.42578125" style="1" customWidth="1"/>
    <col min="7434" max="7434" width="9.140625" style="1"/>
    <col min="7435" max="7435" width="10.8554687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28515625" style="1" customWidth="1"/>
    <col min="7687" max="7687" width="14.140625" style="1" customWidth="1"/>
    <col min="7688" max="7688" width="14" style="1" customWidth="1"/>
    <col min="7689" max="7689" width="15.42578125" style="1" customWidth="1"/>
    <col min="7690" max="7690" width="9.140625" style="1"/>
    <col min="7691" max="7691" width="10.8554687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28515625" style="1" customWidth="1"/>
    <col min="7943" max="7943" width="14.140625" style="1" customWidth="1"/>
    <col min="7944" max="7944" width="14" style="1" customWidth="1"/>
    <col min="7945" max="7945" width="15.42578125" style="1" customWidth="1"/>
    <col min="7946" max="7946" width="9.140625" style="1"/>
    <col min="7947" max="7947" width="10.8554687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28515625" style="1" customWidth="1"/>
    <col min="8199" max="8199" width="14.140625" style="1" customWidth="1"/>
    <col min="8200" max="8200" width="14" style="1" customWidth="1"/>
    <col min="8201" max="8201" width="15.42578125" style="1" customWidth="1"/>
    <col min="8202" max="8202" width="9.140625" style="1"/>
    <col min="8203" max="8203" width="10.8554687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28515625" style="1" customWidth="1"/>
    <col min="8455" max="8455" width="14.140625" style="1" customWidth="1"/>
    <col min="8456" max="8456" width="14" style="1" customWidth="1"/>
    <col min="8457" max="8457" width="15.42578125" style="1" customWidth="1"/>
    <col min="8458" max="8458" width="9.140625" style="1"/>
    <col min="8459" max="8459" width="10.8554687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28515625" style="1" customWidth="1"/>
    <col min="8711" max="8711" width="14.140625" style="1" customWidth="1"/>
    <col min="8712" max="8712" width="14" style="1" customWidth="1"/>
    <col min="8713" max="8713" width="15.42578125" style="1" customWidth="1"/>
    <col min="8714" max="8714" width="9.140625" style="1"/>
    <col min="8715" max="8715" width="10.8554687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28515625" style="1" customWidth="1"/>
    <col min="8967" max="8967" width="14.140625" style="1" customWidth="1"/>
    <col min="8968" max="8968" width="14" style="1" customWidth="1"/>
    <col min="8969" max="8969" width="15.42578125" style="1" customWidth="1"/>
    <col min="8970" max="8970" width="9.140625" style="1"/>
    <col min="8971" max="8971" width="10.8554687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28515625" style="1" customWidth="1"/>
    <col min="9223" max="9223" width="14.140625" style="1" customWidth="1"/>
    <col min="9224" max="9224" width="14" style="1" customWidth="1"/>
    <col min="9225" max="9225" width="15.42578125" style="1" customWidth="1"/>
    <col min="9226" max="9226" width="9.140625" style="1"/>
    <col min="9227" max="9227" width="10.8554687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28515625" style="1" customWidth="1"/>
    <col min="9479" max="9479" width="14.140625" style="1" customWidth="1"/>
    <col min="9480" max="9480" width="14" style="1" customWidth="1"/>
    <col min="9481" max="9481" width="15.42578125" style="1" customWidth="1"/>
    <col min="9482" max="9482" width="9.140625" style="1"/>
    <col min="9483" max="9483" width="10.8554687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28515625" style="1" customWidth="1"/>
    <col min="9735" max="9735" width="14.140625" style="1" customWidth="1"/>
    <col min="9736" max="9736" width="14" style="1" customWidth="1"/>
    <col min="9737" max="9737" width="15.42578125" style="1" customWidth="1"/>
    <col min="9738" max="9738" width="9.140625" style="1"/>
    <col min="9739" max="9739" width="10.8554687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28515625" style="1" customWidth="1"/>
    <col min="9991" max="9991" width="14.140625" style="1" customWidth="1"/>
    <col min="9992" max="9992" width="14" style="1" customWidth="1"/>
    <col min="9993" max="9993" width="15.42578125" style="1" customWidth="1"/>
    <col min="9994" max="9994" width="9.140625" style="1"/>
    <col min="9995" max="9995" width="10.8554687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28515625" style="1" customWidth="1"/>
    <col min="10247" max="10247" width="14.140625" style="1" customWidth="1"/>
    <col min="10248" max="10248" width="14" style="1" customWidth="1"/>
    <col min="10249" max="10249" width="15.42578125" style="1" customWidth="1"/>
    <col min="10250" max="10250" width="9.140625" style="1"/>
    <col min="10251" max="10251" width="10.8554687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28515625" style="1" customWidth="1"/>
    <col min="10503" max="10503" width="14.140625" style="1" customWidth="1"/>
    <col min="10504" max="10504" width="14" style="1" customWidth="1"/>
    <col min="10505" max="10505" width="15.42578125" style="1" customWidth="1"/>
    <col min="10506" max="10506" width="9.140625" style="1"/>
    <col min="10507" max="10507" width="10.8554687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28515625" style="1" customWidth="1"/>
    <col min="10759" max="10759" width="14.140625" style="1" customWidth="1"/>
    <col min="10760" max="10760" width="14" style="1" customWidth="1"/>
    <col min="10761" max="10761" width="15.42578125" style="1" customWidth="1"/>
    <col min="10762" max="10762" width="9.140625" style="1"/>
    <col min="10763" max="10763" width="10.8554687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28515625" style="1" customWidth="1"/>
    <col min="11015" max="11015" width="14.140625" style="1" customWidth="1"/>
    <col min="11016" max="11016" width="14" style="1" customWidth="1"/>
    <col min="11017" max="11017" width="15.42578125" style="1" customWidth="1"/>
    <col min="11018" max="11018" width="9.140625" style="1"/>
    <col min="11019" max="11019" width="10.8554687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28515625" style="1" customWidth="1"/>
    <col min="11271" max="11271" width="14.140625" style="1" customWidth="1"/>
    <col min="11272" max="11272" width="14" style="1" customWidth="1"/>
    <col min="11273" max="11273" width="15.42578125" style="1" customWidth="1"/>
    <col min="11274" max="11274" width="9.140625" style="1"/>
    <col min="11275" max="11275" width="10.8554687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28515625" style="1" customWidth="1"/>
    <col min="11527" max="11527" width="14.140625" style="1" customWidth="1"/>
    <col min="11528" max="11528" width="14" style="1" customWidth="1"/>
    <col min="11529" max="11529" width="15.42578125" style="1" customWidth="1"/>
    <col min="11530" max="11530" width="9.140625" style="1"/>
    <col min="11531" max="11531" width="10.8554687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28515625" style="1" customWidth="1"/>
    <col min="11783" max="11783" width="14.140625" style="1" customWidth="1"/>
    <col min="11784" max="11784" width="14" style="1" customWidth="1"/>
    <col min="11785" max="11785" width="15.42578125" style="1" customWidth="1"/>
    <col min="11786" max="11786" width="9.140625" style="1"/>
    <col min="11787" max="11787" width="10.8554687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28515625" style="1" customWidth="1"/>
    <col min="12039" max="12039" width="14.140625" style="1" customWidth="1"/>
    <col min="12040" max="12040" width="14" style="1" customWidth="1"/>
    <col min="12041" max="12041" width="15.42578125" style="1" customWidth="1"/>
    <col min="12042" max="12042" width="9.140625" style="1"/>
    <col min="12043" max="12043" width="10.8554687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28515625" style="1" customWidth="1"/>
    <col min="12295" max="12295" width="14.140625" style="1" customWidth="1"/>
    <col min="12296" max="12296" width="14" style="1" customWidth="1"/>
    <col min="12297" max="12297" width="15.42578125" style="1" customWidth="1"/>
    <col min="12298" max="12298" width="9.140625" style="1"/>
    <col min="12299" max="12299" width="10.8554687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28515625" style="1" customWidth="1"/>
    <col min="12551" max="12551" width="14.140625" style="1" customWidth="1"/>
    <col min="12552" max="12552" width="14" style="1" customWidth="1"/>
    <col min="12553" max="12553" width="15.42578125" style="1" customWidth="1"/>
    <col min="12554" max="12554" width="9.140625" style="1"/>
    <col min="12555" max="12555" width="10.8554687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28515625" style="1" customWidth="1"/>
    <col min="12807" max="12807" width="14.140625" style="1" customWidth="1"/>
    <col min="12808" max="12808" width="14" style="1" customWidth="1"/>
    <col min="12809" max="12809" width="15.42578125" style="1" customWidth="1"/>
    <col min="12810" max="12810" width="9.140625" style="1"/>
    <col min="12811" max="12811" width="10.8554687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28515625" style="1" customWidth="1"/>
    <col min="13063" max="13063" width="14.140625" style="1" customWidth="1"/>
    <col min="13064" max="13064" width="14" style="1" customWidth="1"/>
    <col min="13065" max="13065" width="15.42578125" style="1" customWidth="1"/>
    <col min="13066" max="13066" width="9.140625" style="1"/>
    <col min="13067" max="13067" width="10.8554687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28515625" style="1" customWidth="1"/>
    <col min="13319" max="13319" width="14.140625" style="1" customWidth="1"/>
    <col min="13320" max="13320" width="14" style="1" customWidth="1"/>
    <col min="13321" max="13321" width="15.42578125" style="1" customWidth="1"/>
    <col min="13322" max="13322" width="9.140625" style="1"/>
    <col min="13323" max="13323" width="10.8554687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28515625" style="1" customWidth="1"/>
    <col min="13575" max="13575" width="14.140625" style="1" customWidth="1"/>
    <col min="13576" max="13576" width="14" style="1" customWidth="1"/>
    <col min="13577" max="13577" width="15.42578125" style="1" customWidth="1"/>
    <col min="13578" max="13578" width="9.140625" style="1"/>
    <col min="13579" max="13579" width="10.8554687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28515625" style="1" customWidth="1"/>
    <col min="13831" max="13831" width="14.140625" style="1" customWidth="1"/>
    <col min="13832" max="13832" width="14" style="1" customWidth="1"/>
    <col min="13833" max="13833" width="15.42578125" style="1" customWidth="1"/>
    <col min="13834" max="13834" width="9.140625" style="1"/>
    <col min="13835" max="13835" width="10.8554687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28515625" style="1" customWidth="1"/>
    <col min="14087" max="14087" width="14.140625" style="1" customWidth="1"/>
    <col min="14088" max="14088" width="14" style="1" customWidth="1"/>
    <col min="14089" max="14089" width="15.42578125" style="1" customWidth="1"/>
    <col min="14090" max="14090" width="9.140625" style="1"/>
    <col min="14091" max="14091" width="10.8554687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28515625" style="1" customWidth="1"/>
    <col min="14343" max="14343" width="14.140625" style="1" customWidth="1"/>
    <col min="14344" max="14344" width="14" style="1" customWidth="1"/>
    <col min="14345" max="14345" width="15.42578125" style="1" customWidth="1"/>
    <col min="14346" max="14346" width="9.140625" style="1"/>
    <col min="14347" max="14347" width="10.8554687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28515625" style="1" customWidth="1"/>
    <col min="14599" max="14599" width="14.140625" style="1" customWidth="1"/>
    <col min="14600" max="14600" width="14" style="1" customWidth="1"/>
    <col min="14601" max="14601" width="15.42578125" style="1" customWidth="1"/>
    <col min="14602" max="14602" width="9.140625" style="1"/>
    <col min="14603" max="14603" width="10.8554687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28515625" style="1" customWidth="1"/>
    <col min="14855" max="14855" width="14.140625" style="1" customWidth="1"/>
    <col min="14856" max="14856" width="14" style="1" customWidth="1"/>
    <col min="14857" max="14857" width="15.42578125" style="1" customWidth="1"/>
    <col min="14858" max="14858" width="9.140625" style="1"/>
    <col min="14859" max="14859" width="10.8554687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28515625" style="1" customWidth="1"/>
    <col min="15111" max="15111" width="14.140625" style="1" customWidth="1"/>
    <col min="15112" max="15112" width="14" style="1" customWidth="1"/>
    <col min="15113" max="15113" width="15.42578125" style="1" customWidth="1"/>
    <col min="15114" max="15114" width="9.140625" style="1"/>
    <col min="15115" max="15115" width="10.8554687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28515625" style="1" customWidth="1"/>
    <col min="15367" max="15367" width="14.140625" style="1" customWidth="1"/>
    <col min="15368" max="15368" width="14" style="1" customWidth="1"/>
    <col min="15369" max="15369" width="15.42578125" style="1" customWidth="1"/>
    <col min="15370" max="15370" width="9.140625" style="1"/>
    <col min="15371" max="15371" width="10.8554687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28515625" style="1" customWidth="1"/>
    <col min="15623" max="15623" width="14.140625" style="1" customWidth="1"/>
    <col min="15624" max="15624" width="14" style="1" customWidth="1"/>
    <col min="15625" max="15625" width="15.42578125" style="1" customWidth="1"/>
    <col min="15626" max="15626" width="9.140625" style="1"/>
    <col min="15627" max="15627" width="10.8554687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28515625" style="1" customWidth="1"/>
    <col min="15879" max="15879" width="14.140625" style="1" customWidth="1"/>
    <col min="15880" max="15880" width="14" style="1" customWidth="1"/>
    <col min="15881" max="15881" width="15.42578125" style="1" customWidth="1"/>
    <col min="15882" max="15882" width="9.140625" style="1"/>
    <col min="15883" max="15883" width="10.8554687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28515625" style="1" customWidth="1"/>
    <col min="16135" max="16135" width="14.140625" style="1" customWidth="1"/>
    <col min="16136" max="16136" width="14" style="1" customWidth="1"/>
    <col min="16137" max="16137" width="15.42578125" style="1" customWidth="1"/>
    <col min="16138" max="16138" width="9.140625" style="1"/>
    <col min="16139" max="16139" width="10.85546875" style="1" customWidth="1"/>
    <col min="16140" max="16140" width="13.140625" style="1" customWidth="1"/>
    <col min="16141" max="16384" width="9.140625" style="1"/>
  </cols>
  <sheetData>
    <row r="1" spans="1:12" x14ac:dyDescent="0.2">
      <c r="A1" s="1" t="s">
        <v>37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9"/>
      <c r="K1" s="10"/>
      <c r="L1" s="12" t="s">
        <v>4</v>
      </c>
    </row>
    <row r="2" spans="1:12" x14ac:dyDescent="0.2">
      <c r="B2" s="19"/>
      <c r="C2" s="20"/>
      <c r="D2" s="22"/>
      <c r="E2" s="15" t="s">
        <v>123</v>
      </c>
      <c r="F2" s="15" t="s">
        <v>153</v>
      </c>
      <c r="G2" s="15" t="s">
        <v>160</v>
      </c>
      <c r="H2" s="15" t="s">
        <v>161</v>
      </c>
      <c r="I2" s="15" t="s">
        <v>162</v>
      </c>
      <c r="J2" s="15" t="s">
        <v>163</v>
      </c>
      <c r="K2" s="16" t="s">
        <v>127</v>
      </c>
      <c r="L2" s="13"/>
    </row>
    <row r="4" spans="1:12" x14ac:dyDescent="0.2">
      <c r="A4" s="1" t="s">
        <v>5</v>
      </c>
      <c r="B4" s="1">
        <v>8000</v>
      </c>
      <c r="C4" s="1">
        <v>2500</v>
      </c>
      <c r="D4" s="1">
        <f>+C4+B4</f>
        <v>10500</v>
      </c>
      <c r="L4" s="1">
        <f>SUM(D4:K4)</f>
        <v>10500</v>
      </c>
    </row>
    <row r="5" spans="1:12" x14ac:dyDescent="0.2">
      <c r="A5" s="1" t="s">
        <v>6</v>
      </c>
      <c r="B5" s="1">
        <v>500</v>
      </c>
      <c r="C5" s="1">
        <v>400</v>
      </c>
      <c r="D5" s="1">
        <f>+C5+B5</f>
        <v>900</v>
      </c>
      <c r="L5" s="1">
        <f t="shared" ref="L5:L8" si="0">SUM(D5:K5)</f>
        <v>900</v>
      </c>
    </row>
    <row r="6" spans="1:12" x14ac:dyDescent="0.2">
      <c r="A6" s="1" t="s">
        <v>7</v>
      </c>
      <c r="B6" s="1">
        <v>1200</v>
      </c>
      <c r="C6" s="1">
        <v>1000</v>
      </c>
      <c r="D6" s="1">
        <f>+C6+B6</f>
        <v>2200</v>
      </c>
      <c r="E6" s="1">
        <v>1600</v>
      </c>
      <c r="F6" s="1">
        <f>-E6/10</f>
        <v>-160</v>
      </c>
      <c r="G6" s="1">
        <v>2010</v>
      </c>
      <c r="H6" s="1">
        <v>-200</v>
      </c>
      <c r="L6" s="1">
        <f t="shared" si="0"/>
        <v>5450</v>
      </c>
    </row>
    <row r="7" spans="1:12" x14ac:dyDescent="0.2">
      <c r="A7" s="6" t="s">
        <v>159</v>
      </c>
      <c r="E7" s="1">
        <v>40</v>
      </c>
      <c r="F7" s="1">
        <f>-E7/5</f>
        <v>-8</v>
      </c>
      <c r="L7" s="1">
        <f t="shared" si="0"/>
        <v>32</v>
      </c>
    </row>
    <row r="8" spans="1:12" x14ac:dyDescent="0.2">
      <c r="A8" s="3" t="s">
        <v>28</v>
      </c>
      <c r="B8" s="129">
        <v>3000</v>
      </c>
      <c r="D8" s="1">
        <f>+C8+B8</f>
        <v>3000</v>
      </c>
      <c r="E8" s="1">
        <v>-3000</v>
      </c>
      <c r="L8" s="1">
        <f t="shared" si="0"/>
        <v>0</v>
      </c>
    </row>
    <row r="9" spans="1:12" ht="13.5" thickBot="1" x14ac:dyDescent="0.25">
      <c r="A9" s="1" t="s">
        <v>10</v>
      </c>
      <c r="B9" s="4">
        <f>SUM(B4:B8)</f>
        <v>12700</v>
      </c>
      <c r="C9" s="4">
        <f>SUM(C4:C8)</f>
        <v>3900</v>
      </c>
      <c r="D9" s="4">
        <f>+C9+B9</f>
        <v>16600</v>
      </c>
      <c r="E9" s="4">
        <f>SUM(E4:E8)</f>
        <v>-1360</v>
      </c>
      <c r="F9" s="4">
        <f>SUM(F3:F8)</f>
        <v>-168</v>
      </c>
      <c r="G9" s="4">
        <f>SUM(G4:G8)</f>
        <v>2010</v>
      </c>
      <c r="H9" s="4">
        <f>SUM(H4:H8)</f>
        <v>-200</v>
      </c>
      <c r="I9" s="4"/>
      <c r="J9" s="4"/>
      <c r="K9" s="4"/>
      <c r="L9" s="4">
        <f>SUM(L4:L8)</f>
        <v>16882</v>
      </c>
    </row>
    <row r="10" spans="1:12" ht="13.5" thickTop="1" x14ac:dyDescent="0.2"/>
    <row r="11" spans="1:12" x14ac:dyDescent="0.2">
      <c r="A11" s="1" t="s">
        <v>11</v>
      </c>
      <c r="B11" s="1">
        <f>+B18-SUM(B12:B17)</f>
        <v>8800</v>
      </c>
      <c r="C11" s="1">
        <f>+C18-SUM(C12:C17)</f>
        <v>800</v>
      </c>
      <c r="D11" s="1">
        <f>+C11+B11</f>
        <v>9600</v>
      </c>
      <c r="G11" s="1">
        <v>2010</v>
      </c>
      <c r="I11" s="1">
        <v>-446</v>
      </c>
      <c r="L11" s="1">
        <f t="shared" ref="L11:L17" si="1">SUM(D11:K11)</f>
        <v>11164</v>
      </c>
    </row>
    <row r="12" spans="1:12" x14ac:dyDescent="0.2">
      <c r="A12" s="1" t="s">
        <v>12</v>
      </c>
      <c r="B12" s="1">
        <v>1500</v>
      </c>
      <c r="C12" s="1">
        <v>500</v>
      </c>
      <c r="D12" s="1">
        <f>+C12+B12</f>
        <v>2000</v>
      </c>
      <c r="E12" s="1">
        <v>800</v>
      </c>
      <c r="F12" s="1">
        <f>-E12/10</f>
        <v>-80</v>
      </c>
      <c r="J12" s="1">
        <v>123</v>
      </c>
      <c r="L12" s="1">
        <f t="shared" si="1"/>
        <v>2843</v>
      </c>
    </row>
    <row r="13" spans="1:12" s="6" customFormat="1" x14ac:dyDescent="0.2">
      <c r="A13" s="5" t="s">
        <v>13</v>
      </c>
      <c r="E13" s="7">
        <f>10%*2400</f>
        <v>240</v>
      </c>
      <c r="L13" s="1">
        <f t="shared" si="1"/>
        <v>240</v>
      </c>
    </row>
    <row r="14" spans="1:12" s="6" customFormat="1" x14ac:dyDescent="0.2">
      <c r="A14" s="6" t="s">
        <v>14</v>
      </c>
      <c r="K14" s="7"/>
      <c r="L14" s="1">
        <f t="shared" si="1"/>
        <v>0</v>
      </c>
    </row>
    <row r="15" spans="1:12" x14ac:dyDescent="0.2">
      <c r="A15" s="1" t="s">
        <v>15</v>
      </c>
      <c r="B15" s="1">
        <v>1500</v>
      </c>
      <c r="C15" s="129">
        <v>1000</v>
      </c>
      <c r="D15" s="1">
        <f>+C15+B15</f>
        <v>2500</v>
      </c>
      <c r="E15" s="1">
        <v>-1000</v>
      </c>
      <c r="L15" s="1">
        <f t="shared" si="1"/>
        <v>1500</v>
      </c>
    </row>
    <row r="16" spans="1:12" x14ac:dyDescent="0.2">
      <c r="A16" s="1" t="s">
        <v>16</v>
      </c>
      <c r="B16" s="1">
        <v>600</v>
      </c>
      <c r="C16" s="129">
        <v>1400</v>
      </c>
      <c r="D16" s="1">
        <f>+C16+B16</f>
        <v>2000</v>
      </c>
      <c r="E16" s="1">
        <v>-1400</v>
      </c>
      <c r="L16" s="1">
        <f t="shared" si="1"/>
        <v>600</v>
      </c>
    </row>
    <row r="17" spans="1:12" x14ac:dyDescent="0.2">
      <c r="A17" s="1" t="s">
        <v>17</v>
      </c>
      <c r="B17" s="1">
        <v>300</v>
      </c>
      <c r="C17" s="1">
        <v>200</v>
      </c>
      <c r="D17" s="1">
        <f>+C17+B17</f>
        <v>500</v>
      </c>
      <c r="F17" s="1">
        <v>-88</v>
      </c>
      <c r="H17" s="1">
        <f>+H27</f>
        <v>-200</v>
      </c>
      <c r="I17" s="1">
        <f>+I27</f>
        <v>446</v>
      </c>
      <c r="J17" s="1">
        <f>+J27</f>
        <v>-123</v>
      </c>
      <c r="L17" s="1">
        <f t="shared" si="1"/>
        <v>535</v>
      </c>
    </row>
    <row r="18" spans="1:12" ht="13.5" thickBot="1" x14ac:dyDescent="0.25">
      <c r="A18" s="1" t="s">
        <v>18</v>
      </c>
      <c r="B18" s="4">
        <f>+B9</f>
        <v>12700</v>
      </c>
      <c r="C18" s="4">
        <f>+C9</f>
        <v>3900</v>
      </c>
      <c r="D18" s="4">
        <f>+C18+B18</f>
        <v>16600</v>
      </c>
      <c r="E18" s="4">
        <f t="shared" ref="E18:J18" si="2">SUM(E11:E17)</f>
        <v>-1360</v>
      </c>
      <c r="F18" s="4">
        <f t="shared" si="2"/>
        <v>-168</v>
      </c>
      <c r="G18" s="4">
        <f t="shared" si="2"/>
        <v>2010</v>
      </c>
      <c r="H18" s="4">
        <f t="shared" si="2"/>
        <v>-200</v>
      </c>
      <c r="I18" s="4">
        <f t="shared" si="2"/>
        <v>0</v>
      </c>
      <c r="J18" s="4">
        <f t="shared" si="2"/>
        <v>0</v>
      </c>
      <c r="K18" s="4"/>
      <c r="L18" s="4">
        <f>SUM(L11:L17)</f>
        <v>16882</v>
      </c>
    </row>
    <row r="19" spans="1:12" ht="13.5" thickTop="1" x14ac:dyDescent="0.2"/>
    <row r="20" spans="1:12" x14ac:dyDescent="0.2">
      <c r="A20" s="1" t="s">
        <v>19</v>
      </c>
      <c r="B20" s="1">
        <v>7000</v>
      </c>
      <c r="C20" s="1">
        <v>5000</v>
      </c>
      <c r="D20" s="1">
        <f t="shared" ref="D20:D25" si="3">+C20+B20</f>
        <v>12000</v>
      </c>
      <c r="K20" s="1">
        <v>-400</v>
      </c>
      <c r="L20" s="1">
        <f t="shared" ref="L20:L26" si="4">SUM(D20:K20)</f>
        <v>11600</v>
      </c>
    </row>
    <row r="21" spans="1:12" x14ac:dyDescent="0.2">
      <c r="A21" s="3" t="s">
        <v>20</v>
      </c>
      <c r="B21" s="1">
        <v>0</v>
      </c>
      <c r="D21" s="1">
        <f t="shared" si="3"/>
        <v>0</v>
      </c>
      <c r="L21" s="1">
        <f t="shared" si="4"/>
        <v>0</v>
      </c>
    </row>
    <row r="22" spans="1:12" x14ac:dyDescent="0.2">
      <c r="A22" s="3" t="s">
        <v>29</v>
      </c>
      <c r="B22" s="1">
        <f>-B20-B21-B25+B27-B24-B23</f>
        <v>-5800</v>
      </c>
      <c r="C22" s="1">
        <f>-C20-C21-C25+C27-C24-C23</f>
        <v>-4560</v>
      </c>
      <c r="D22" s="1">
        <f t="shared" si="3"/>
        <v>-10360</v>
      </c>
      <c r="F22" s="1">
        <v>-168</v>
      </c>
      <c r="H22" s="1">
        <v>-200</v>
      </c>
      <c r="I22" s="1">
        <v>600</v>
      </c>
      <c r="K22" s="1">
        <v>400</v>
      </c>
      <c r="L22" s="1">
        <f t="shared" si="4"/>
        <v>-9728</v>
      </c>
    </row>
    <row r="23" spans="1:12" x14ac:dyDescent="0.2">
      <c r="A23" s="2" t="s">
        <v>40</v>
      </c>
      <c r="B23" s="1">
        <v>-600</v>
      </c>
      <c r="C23" s="1">
        <v>-40</v>
      </c>
      <c r="D23" s="1">
        <f t="shared" si="3"/>
        <v>-640</v>
      </c>
      <c r="I23" s="1">
        <v>-154</v>
      </c>
      <c r="L23" s="1">
        <f t="shared" si="4"/>
        <v>-794</v>
      </c>
    </row>
    <row r="24" spans="1:12" x14ac:dyDescent="0.2">
      <c r="A24" s="2" t="s">
        <v>26</v>
      </c>
      <c r="B24" s="1">
        <v>0</v>
      </c>
      <c r="C24" s="1">
        <v>0</v>
      </c>
      <c r="D24" s="1">
        <f t="shared" si="3"/>
        <v>0</v>
      </c>
      <c r="L24" s="1">
        <f t="shared" si="4"/>
        <v>0</v>
      </c>
    </row>
    <row r="25" spans="1:12" x14ac:dyDescent="0.2">
      <c r="A25" s="1" t="s">
        <v>23</v>
      </c>
      <c r="B25" s="1">
        <f>-B27</f>
        <v>-300</v>
      </c>
      <c r="C25" s="1">
        <f>-C27</f>
        <v>-200</v>
      </c>
      <c r="D25" s="1">
        <f t="shared" si="3"/>
        <v>-500</v>
      </c>
      <c r="F25" s="1">
        <v>80</v>
      </c>
      <c r="J25" s="1">
        <v>-123</v>
      </c>
      <c r="L25" s="1">
        <f t="shared" si="4"/>
        <v>-543</v>
      </c>
    </row>
    <row r="26" spans="1:12" x14ac:dyDescent="0.2">
      <c r="A26" s="6" t="s">
        <v>14</v>
      </c>
      <c r="L26" s="1">
        <f t="shared" si="4"/>
        <v>0</v>
      </c>
    </row>
    <row r="27" spans="1:12" ht="13.5" thickBot="1" x14ac:dyDescent="0.25">
      <c r="A27" s="1" t="s">
        <v>24</v>
      </c>
      <c r="B27" s="4">
        <f>+B17</f>
        <v>300</v>
      </c>
      <c r="C27" s="4">
        <f>+C17</f>
        <v>200</v>
      </c>
      <c r="D27" s="4">
        <f>+C27+B27</f>
        <v>500</v>
      </c>
      <c r="E27" s="4"/>
      <c r="F27" s="4">
        <f>SUM(F20:F26)</f>
        <v>-88</v>
      </c>
      <c r="G27" s="4"/>
      <c r="H27" s="4">
        <f>SUM(H20:H26)</f>
        <v>-200</v>
      </c>
      <c r="I27" s="4">
        <f>SUM(I20:I26)</f>
        <v>446</v>
      </c>
      <c r="J27" s="4">
        <f>SUM(J20:J26)</f>
        <v>-123</v>
      </c>
      <c r="K27" s="4">
        <v>0</v>
      </c>
      <c r="L27" s="4">
        <f>SUM(L20:L26)</f>
        <v>535</v>
      </c>
    </row>
    <row r="28" spans="1:12" ht="13.5" thickTop="1" x14ac:dyDescent="0.2">
      <c r="A28" s="1" t="s">
        <v>118</v>
      </c>
      <c r="C28" s="1">
        <f>+C27*0.1</f>
        <v>20</v>
      </c>
      <c r="L28" s="1">
        <v>20</v>
      </c>
    </row>
    <row r="29" spans="1:12" x14ac:dyDescent="0.2">
      <c r="A29" s="1" t="s">
        <v>135</v>
      </c>
    </row>
    <row r="31" spans="1:12" x14ac:dyDescent="0.2">
      <c r="B31" s="122">
        <v>1</v>
      </c>
      <c r="C31" s="122">
        <v>0.9</v>
      </c>
    </row>
    <row r="32" spans="1:12" x14ac:dyDescent="0.2">
      <c r="A32" s="1" t="s">
        <v>93</v>
      </c>
      <c r="C32" s="1">
        <v>3000</v>
      </c>
    </row>
    <row r="33" spans="1:3" x14ac:dyDescent="0.2">
      <c r="A33" s="1" t="s">
        <v>128</v>
      </c>
      <c r="B33" s="1">
        <v>2400</v>
      </c>
      <c r="C33" s="1">
        <f>+B33*C31</f>
        <v>2160</v>
      </c>
    </row>
    <row r="34" spans="1:3" x14ac:dyDescent="0.2">
      <c r="A34" s="1" t="s">
        <v>129</v>
      </c>
      <c r="C34" s="1">
        <f>+C32-C33</f>
        <v>840</v>
      </c>
    </row>
    <row r="35" spans="1:3" x14ac:dyDescent="0.2">
      <c r="A35" s="1" t="s">
        <v>157</v>
      </c>
      <c r="C35" s="1">
        <v>800</v>
      </c>
    </row>
    <row r="36" spans="1:3" x14ac:dyDescent="0.2">
      <c r="A36" s="1" t="s">
        <v>132</v>
      </c>
      <c r="C36" s="1">
        <v>40</v>
      </c>
    </row>
    <row r="38" spans="1:3" x14ac:dyDescent="0.2">
      <c r="A38" s="1" t="s">
        <v>149</v>
      </c>
      <c r="C38" s="1">
        <f>+C35/0.5</f>
        <v>1600</v>
      </c>
    </row>
    <row r="39" spans="1:3" x14ac:dyDescent="0.2">
      <c r="A39" s="1" t="s">
        <v>158</v>
      </c>
      <c r="C39" s="1">
        <f>+C38*0.5</f>
        <v>800</v>
      </c>
    </row>
    <row r="40" spans="1:3" x14ac:dyDescent="0.2">
      <c r="A40" s="1" t="str">
        <f>+A35</f>
        <v>PLUSV NETTA IMP</v>
      </c>
      <c r="C40" s="1">
        <f>+C35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8"/>
  <sheetViews>
    <sheetView topLeftCell="A15" workbookViewId="0">
      <selection activeCell="A29" sqref="A29:XFD59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28515625" style="1" customWidth="1"/>
    <col min="8" max="9" width="9.140625" style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1.28515625" style="1" customWidth="1"/>
    <col min="264" max="265" width="9.140625" style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1.28515625" style="1" customWidth="1"/>
    <col min="520" max="521" width="9.140625" style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1.28515625" style="1" customWidth="1"/>
    <col min="776" max="777" width="9.140625" style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1.28515625" style="1" customWidth="1"/>
    <col min="1032" max="1033" width="9.140625" style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1.28515625" style="1" customWidth="1"/>
    <col min="1288" max="1289" width="9.140625" style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1.28515625" style="1" customWidth="1"/>
    <col min="1544" max="1545" width="9.140625" style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1.28515625" style="1" customWidth="1"/>
    <col min="1800" max="1801" width="9.140625" style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1.28515625" style="1" customWidth="1"/>
    <col min="2056" max="2057" width="9.140625" style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1.28515625" style="1" customWidth="1"/>
    <col min="2312" max="2313" width="9.140625" style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1.28515625" style="1" customWidth="1"/>
    <col min="2568" max="2569" width="9.140625" style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1.28515625" style="1" customWidth="1"/>
    <col min="2824" max="2825" width="9.140625" style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1.28515625" style="1" customWidth="1"/>
    <col min="3080" max="3081" width="9.140625" style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1.28515625" style="1" customWidth="1"/>
    <col min="3336" max="3337" width="9.140625" style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1.28515625" style="1" customWidth="1"/>
    <col min="3592" max="3593" width="9.140625" style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1.28515625" style="1" customWidth="1"/>
    <col min="3848" max="3849" width="9.140625" style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1.28515625" style="1" customWidth="1"/>
    <col min="4104" max="4105" width="9.140625" style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1.28515625" style="1" customWidth="1"/>
    <col min="4360" max="4361" width="9.140625" style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1.28515625" style="1" customWidth="1"/>
    <col min="4616" max="4617" width="9.140625" style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1.28515625" style="1" customWidth="1"/>
    <col min="4872" max="4873" width="9.140625" style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1.28515625" style="1" customWidth="1"/>
    <col min="5128" max="5129" width="9.140625" style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1.28515625" style="1" customWidth="1"/>
    <col min="5384" max="5385" width="9.140625" style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1.28515625" style="1" customWidth="1"/>
    <col min="5640" max="5641" width="9.140625" style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1.28515625" style="1" customWidth="1"/>
    <col min="5896" max="5897" width="9.140625" style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1.28515625" style="1" customWidth="1"/>
    <col min="6152" max="6153" width="9.140625" style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1.28515625" style="1" customWidth="1"/>
    <col min="6408" max="6409" width="9.140625" style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1.28515625" style="1" customWidth="1"/>
    <col min="6664" max="6665" width="9.140625" style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1.28515625" style="1" customWidth="1"/>
    <col min="6920" max="6921" width="9.140625" style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1.28515625" style="1" customWidth="1"/>
    <col min="7176" max="7177" width="9.140625" style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1.28515625" style="1" customWidth="1"/>
    <col min="7432" max="7433" width="9.140625" style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1.28515625" style="1" customWidth="1"/>
    <col min="7688" max="7689" width="9.140625" style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1.28515625" style="1" customWidth="1"/>
    <col min="7944" max="7945" width="9.140625" style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1.28515625" style="1" customWidth="1"/>
    <col min="8200" max="8201" width="9.140625" style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1.28515625" style="1" customWidth="1"/>
    <col min="8456" max="8457" width="9.140625" style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1.28515625" style="1" customWidth="1"/>
    <col min="8712" max="8713" width="9.140625" style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1.28515625" style="1" customWidth="1"/>
    <col min="8968" max="8969" width="9.140625" style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1.28515625" style="1" customWidth="1"/>
    <col min="9224" max="9225" width="9.140625" style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1.28515625" style="1" customWidth="1"/>
    <col min="9480" max="9481" width="9.140625" style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1.28515625" style="1" customWidth="1"/>
    <col min="9736" max="9737" width="9.140625" style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1.28515625" style="1" customWidth="1"/>
    <col min="9992" max="9993" width="9.140625" style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1.28515625" style="1" customWidth="1"/>
    <col min="10248" max="10249" width="9.140625" style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1.28515625" style="1" customWidth="1"/>
    <col min="10504" max="10505" width="9.140625" style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1.28515625" style="1" customWidth="1"/>
    <col min="10760" max="10761" width="9.140625" style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1.28515625" style="1" customWidth="1"/>
    <col min="11016" max="11017" width="9.140625" style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1.28515625" style="1" customWidth="1"/>
    <col min="11272" max="11273" width="9.140625" style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1.28515625" style="1" customWidth="1"/>
    <col min="11528" max="11529" width="9.140625" style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1.28515625" style="1" customWidth="1"/>
    <col min="11784" max="11785" width="9.140625" style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1.28515625" style="1" customWidth="1"/>
    <col min="12040" max="12041" width="9.140625" style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1.28515625" style="1" customWidth="1"/>
    <col min="12296" max="12297" width="9.140625" style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1.28515625" style="1" customWidth="1"/>
    <col min="12552" max="12553" width="9.140625" style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1.28515625" style="1" customWidth="1"/>
    <col min="12808" max="12809" width="9.140625" style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1.28515625" style="1" customWidth="1"/>
    <col min="13064" max="13065" width="9.140625" style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1.28515625" style="1" customWidth="1"/>
    <col min="13320" max="13321" width="9.140625" style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1.28515625" style="1" customWidth="1"/>
    <col min="13576" max="13577" width="9.140625" style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1.28515625" style="1" customWidth="1"/>
    <col min="13832" max="13833" width="9.140625" style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1.28515625" style="1" customWidth="1"/>
    <col min="14088" max="14089" width="9.140625" style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1.28515625" style="1" customWidth="1"/>
    <col min="14344" max="14345" width="9.140625" style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1.28515625" style="1" customWidth="1"/>
    <col min="14600" max="14601" width="9.140625" style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1.28515625" style="1" customWidth="1"/>
    <col min="14856" max="14857" width="9.140625" style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1.28515625" style="1" customWidth="1"/>
    <col min="15112" max="15113" width="9.140625" style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1.28515625" style="1" customWidth="1"/>
    <col min="15368" max="15369" width="9.140625" style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1.28515625" style="1" customWidth="1"/>
    <col min="15624" max="15625" width="9.140625" style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1.28515625" style="1" customWidth="1"/>
    <col min="15880" max="15881" width="9.140625" style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1.28515625" style="1" customWidth="1"/>
    <col min="16136" max="16137" width="9.140625" style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 x14ac:dyDescent="0.2"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x14ac:dyDescent="0.2">
      <c r="B2" s="19"/>
      <c r="C2" s="20"/>
      <c r="D2" s="22"/>
      <c r="E2" s="14"/>
      <c r="F2" s="15"/>
      <c r="G2" s="24"/>
      <c r="H2" s="15"/>
      <c r="I2" s="24"/>
      <c r="J2" s="16"/>
      <c r="K2" s="13"/>
    </row>
    <row r="4" spans="1:11" x14ac:dyDescent="0.2">
      <c r="A4" s="1" t="s">
        <v>5</v>
      </c>
      <c r="B4" s="1">
        <v>400</v>
      </c>
      <c r="C4" s="1">
        <v>500</v>
      </c>
      <c r="D4" s="1">
        <f>+C4+B4</f>
        <v>900</v>
      </c>
    </row>
    <row r="5" spans="1:11" x14ac:dyDescent="0.2">
      <c r="A5" s="1" t="s">
        <v>6</v>
      </c>
      <c r="B5" s="1">
        <v>1000</v>
      </c>
      <c r="C5" s="1">
        <v>300</v>
      </c>
      <c r="D5" s="1">
        <f>+C5+B5</f>
        <v>1300</v>
      </c>
    </row>
    <row r="6" spans="1:11" x14ac:dyDescent="0.2">
      <c r="A6" s="1" t="s">
        <v>7</v>
      </c>
      <c r="B6" s="1">
        <v>600</v>
      </c>
      <c r="C6" s="1">
        <v>1500</v>
      </c>
      <c r="D6" s="1">
        <f>+C6+B6</f>
        <v>2100</v>
      </c>
    </row>
    <row r="7" spans="1:11" x14ac:dyDescent="0.2">
      <c r="A7" s="6" t="s">
        <v>8</v>
      </c>
    </row>
    <row r="8" spans="1:11" x14ac:dyDescent="0.2">
      <c r="A8" s="3" t="s">
        <v>25</v>
      </c>
      <c r="B8" s="1">
        <v>4000</v>
      </c>
      <c r="D8" s="1">
        <f>+C8+B8</f>
        <v>4000</v>
      </c>
    </row>
    <row r="9" spans="1:11" ht="13.5" thickBot="1" x14ac:dyDescent="0.25">
      <c r="A9" s="1" t="s">
        <v>10</v>
      </c>
      <c r="B9" s="4">
        <f>SUM(B4:B8)</f>
        <v>6000</v>
      </c>
      <c r="C9" s="4">
        <f>SUM(C4:C8)</f>
        <v>2300</v>
      </c>
      <c r="D9" s="4">
        <f>+C9+B9</f>
        <v>8300</v>
      </c>
      <c r="E9" s="4"/>
      <c r="F9" s="4"/>
      <c r="G9" s="4"/>
      <c r="H9" s="4"/>
      <c r="I9" s="4"/>
      <c r="J9" s="4"/>
      <c r="K9" s="4"/>
    </row>
    <row r="10" spans="1:11" ht="13.5" thickTop="1" x14ac:dyDescent="0.2"/>
    <row r="11" spans="1:11" x14ac:dyDescent="0.2">
      <c r="A11" s="1" t="s">
        <v>11</v>
      </c>
      <c r="B11" s="1">
        <f>+B18-SUM(B12:B17)</f>
        <v>4000</v>
      </c>
      <c r="C11" s="1">
        <f>+C18-SUM(C12:C17)</f>
        <v>-1700</v>
      </c>
      <c r="D11" s="1">
        <f>+C11+B11</f>
        <v>2300</v>
      </c>
    </row>
    <row r="12" spans="1:11" x14ac:dyDescent="0.2">
      <c r="A12" s="1" t="s">
        <v>12</v>
      </c>
      <c r="B12" s="1">
        <v>300</v>
      </c>
      <c r="C12" s="1">
        <v>200</v>
      </c>
      <c r="D12" s="1">
        <f>+C12+B12</f>
        <v>500</v>
      </c>
    </row>
    <row r="13" spans="1:11" s="6" customFormat="1" x14ac:dyDescent="0.2">
      <c r="A13" s="5" t="s">
        <v>13</v>
      </c>
      <c r="F13" s="7"/>
      <c r="K13" s="1"/>
    </row>
    <row r="14" spans="1:11" s="6" customFormat="1" x14ac:dyDescent="0.2">
      <c r="A14" s="6" t="s">
        <v>14</v>
      </c>
      <c r="J14" s="7"/>
      <c r="K14" s="1"/>
    </row>
    <row r="15" spans="1:11" x14ac:dyDescent="0.2">
      <c r="A15" s="1" t="s">
        <v>15</v>
      </c>
      <c r="B15" s="1">
        <v>1000</v>
      </c>
      <c r="C15" s="1">
        <v>500</v>
      </c>
      <c r="D15" s="1">
        <f>+C15+B15</f>
        <v>1500</v>
      </c>
    </row>
    <row r="16" spans="1:11" x14ac:dyDescent="0.2">
      <c r="A16" s="1" t="s">
        <v>16</v>
      </c>
      <c r="B16" s="1">
        <v>400</v>
      </c>
      <c r="C16" s="1">
        <v>800</v>
      </c>
      <c r="D16" s="1">
        <f>+C16+B16</f>
        <v>1200</v>
      </c>
    </row>
    <row r="17" spans="1:11" x14ac:dyDescent="0.2">
      <c r="A17" s="1" t="s">
        <v>17</v>
      </c>
      <c r="B17" s="1">
        <v>300</v>
      </c>
      <c r="C17" s="1">
        <v>2500</v>
      </c>
      <c r="D17" s="1">
        <f>+C17+B17</f>
        <v>2800</v>
      </c>
    </row>
    <row r="18" spans="1:11" ht="13.5" thickBot="1" x14ac:dyDescent="0.25">
      <c r="A18" s="1" t="s">
        <v>18</v>
      </c>
      <c r="B18" s="4">
        <f>+B9</f>
        <v>6000</v>
      </c>
      <c r="C18" s="4">
        <f>+C9</f>
        <v>2300</v>
      </c>
      <c r="D18" s="4">
        <f>+C18+B18</f>
        <v>8300</v>
      </c>
      <c r="E18" s="4"/>
      <c r="F18" s="4"/>
      <c r="G18" s="4"/>
      <c r="H18" s="4"/>
      <c r="I18" s="4"/>
      <c r="J18" s="4"/>
      <c r="K18" s="4"/>
    </row>
    <row r="19" spans="1:11" ht="13.5" thickTop="1" x14ac:dyDescent="0.2"/>
    <row r="20" spans="1:11" x14ac:dyDescent="0.2">
      <c r="A20" s="1" t="s">
        <v>19</v>
      </c>
      <c r="B20" s="1">
        <v>4000</v>
      </c>
      <c r="C20" s="1">
        <v>5000</v>
      </c>
      <c r="D20" s="1">
        <f t="shared" ref="D20:D25" si="0">+C20+B20</f>
        <v>9000</v>
      </c>
    </row>
    <row r="21" spans="1:11" x14ac:dyDescent="0.2">
      <c r="A21" s="3" t="s">
        <v>20</v>
      </c>
      <c r="B21" s="1">
        <v>150</v>
      </c>
      <c r="D21" s="1">
        <f t="shared" si="0"/>
        <v>150</v>
      </c>
    </row>
    <row r="22" spans="1:11" x14ac:dyDescent="0.2">
      <c r="A22" s="2" t="s">
        <v>21</v>
      </c>
      <c r="B22" s="1">
        <f>+B5</f>
        <v>1000</v>
      </c>
      <c r="C22" s="1">
        <f>+C5</f>
        <v>300</v>
      </c>
      <c r="D22" s="1">
        <f t="shared" si="0"/>
        <v>1300</v>
      </c>
    </row>
    <row r="23" spans="1:11" x14ac:dyDescent="0.2">
      <c r="A23" s="3" t="s">
        <v>22</v>
      </c>
      <c r="B23" s="1">
        <f>-B20-B21-B25+B27-B22-B24</f>
        <v>-4550</v>
      </c>
      <c r="C23" s="1">
        <f>-C20-C21-C25+C27-C22-C24</f>
        <v>-3800</v>
      </c>
      <c r="D23" s="1">
        <f t="shared" si="0"/>
        <v>-8350</v>
      </c>
    </row>
    <row r="24" spans="1:11" x14ac:dyDescent="0.2">
      <c r="A24" s="2" t="s">
        <v>26</v>
      </c>
      <c r="B24" s="1">
        <v>0</v>
      </c>
      <c r="C24" s="1">
        <v>3500</v>
      </c>
      <c r="D24" s="1">
        <f t="shared" si="0"/>
        <v>3500</v>
      </c>
    </row>
    <row r="25" spans="1:11" x14ac:dyDescent="0.2">
      <c r="A25" s="1" t="s">
        <v>23</v>
      </c>
      <c r="B25" s="1">
        <f>-B27</f>
        <v>-300</v>
      </c>
      <c r="C25" s="1">
        <f>-C27</f>
        <v>-2500</v>
      </c>
      <c r="D25" s="1">
        <f t="shared" si="0"/>
        <v>-2800</v>
      </c>
    </row>
    <row r="26" spans="1:11" x14ac:dyDescent="0.2">
      <c r="A26" s="6" t="s">
        <v>14</v>
      </c>
    </row>
    <row r="27" spans="1:11" ht="13.5" thickBot="1" x14ac:dyDescent="0.25">
      <c r="A27" s="1" t="s">
        <v>24</v>
      </c>
      <c r="B27" s="4">
        <f>+B17</f>
        <v>300</v>
      </c>
      <c r="C27" s="4">
        <f>+C17</f>
        <v>2500</v>
      </c>
      <c r="D27" s="4">
        <f>+C27+B27</f>
        <v>2800</v>
      </c>
      <c r="E27" s="4"/>
      <c r="F27" s="4"/>
      <c r="G27" s="4"/>
      <c r="H27" s="4"/>
      <c r="I27" s="4"/>
      <c r="J27" s="4"/>
      <c r="K27" s="4"/>
    </row>
    <row r="28" spans="1:11" ht="13.5" thickTop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9"/>
  <sheetViews>
    <sheetView workbookViewId="0">
      <selection activeCell="E35" sqref="E35:L59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2.5703125" style="1" customWidth="1"/>
    <col min="6" max="6" width="13.7109375" style="1" customWidth="1"/>
    <col min="7" max="7" width="14.5703125" style="1" customWidth="1"/>
    <col min="8" max="8" width="20.7109375" style="1" customWidth="1"/>
    <col min="9" max="9" width="15" style="1" customWidth="1"/>
    <col min="10" max="10" width="15.42578125" style="1" customWidth="1"/>
    <col min="11" max="11" width="10.85546875" style="1" customWidth="1"/>
    <col min="12" max="12" width="13.1406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2.5703125" style="1" customWidth="1"/>
    <col min="262" max="262" width="13.7109375" style="1" customWidth="1"/>
    <col min="263" max="263" width="14.5703125" style="1" customWidth="1"/>
    <col min="264" max="264" width="20.7109375" style="1" customWidth="1"/>
    <col min="265" max="265" width="15" style="1" customWidth="1"/>
    <col min="266" max="266" width="15.42578125" style="1" customWidth="1"/>
    <col min="267" max="267" width="10.85546875" style="1" customWidth="1"/>
    <col min="268" max="268" width="13.1406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2.5703125" style="1" customWidth="1"/>
    <col min="518" max="518" width="13.7109375" style="1" customWidth="1"/>
    <col min="519" max="519" width="14.5703125" style="1" customWidth="1"/>
    <col min="520" max="520" width="20.7109375" style="1" customWidth="1"/>
    <col min="521" max="521" width="15" style="1" customWidth="1"/>
    <col min="522" max="522" width="15.42578125" style="1" customWidth="1"/>
    <col min="523" max="523" width="10.85546875" style="1" customWidth="1"/>
    <col min="524" max="524" width="13.1406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2.5703125" style="1" customWidth="1"/>
    <col min="774" max="774" width="13.7109375" style="1" customWidth="1"/>
    <col min="775" max="775" width="14.5703125" style="1" customWidth="1"/>
    <col min="776" max="776" width="20.7109375" style="1" customWidth="1"/>
    <col min="777" max="777" width="15" style="1" customWidth="1"/>
    <col min="778" max="778" width="15.42578125" style="1" customWidth="1"/>
    <col min="779" max="779" width="10.8554687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2.5703125" style="1" customWidth="1"/>
    <col min="1030" max="1030" width="13.7109375" style="1" customWidth="1"/>
    <col min="1031" max="1031" width="14.5703125" style="1" customWidth="1"/>
    <col min="1032" max="1032" width="20.7109375" style="1" customWidth="1"/>
    <col min="1033" max="1033" width="15" style="1" customWidth="1"/>
    <col min="1034" max="1034" width="15.42578125" style="1" customWidth="1"/>
    <col min="1035" max="1035" width="10.8554687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2.5703125" style="1" customWidth="1"/>
    <col min="1286" max="1286" width="13.7109375" style="1" customWidth="1"/>
    <col min="1287" max="1287" width="14.5703125" style="1" customWidth="1"/>
    <col min="1288" max="1288" width="20.7109375" style="1" customWidth="1"/>
    <col min="1289" max="1289" width="15" style="1" customWidth="1"/>
    <col min="1290" max="1290" width="15.42578125" style="1" customWidth="1"/>
    <col min="1291" max="1291" width="10.8554687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2.5703125" style="1" customWidth="1"/>
    <col min="1542" max="1542" width="13.7109375" style="1" customWidth="1"/>
    <col min="1543" max="1543" width="14.5703125" style="1" customWidth="1"/>
    <col min="1544" max="1544" width="20.7109375" style="1" customWidth="1"/>
    <col min="1545" max="1545" width="15" style="1" customWidth="1"/>
    <col min="1546" max="1546" width="15.42578125" style="1" customWidth="1"/>
    <col min="1547" max="1547" width="10.8554687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2.5703125" style="1" customWidth="1"/>
    <col min="1798" max="1798" width="13.7109375" style="1" customWidth="1"/>
    <col min="1799" max="1799" width="14.5703125" style="1" customWidth="1"/>
    <col min="1800" max="1800" width="20.7109375" style="1" customWidth="1"/>
    <col min="1801" max="1801" width="15" style="1" customWidth="1"/>
    <col min="1802" max="1802" width="15.42578125" style="1" customWidth="1"/>
    <col min="1803" max="1803" width="10.8554687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2.5703125" style="1" customWidth="1"/>
    <col min="2054" max="2054" width="13.7109375" style="1" customWidth="1"/>
    <col min="2055" max="2055" width="14.5703125" style="1" customWidth="1"/>
    <col min="2056" max="2056" width="20.7109375" style="1" customWidth="1"/>
    <col min="2057" max="2057" width="15" style="1" customWidth="1"/>
    <col min="2058" max="2058" width="15.42578125" style="1" customWidth="1"/>
    <col min="2059" max="2059" width="10.8554687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2.5703125" style="1" customWidth="1"/>
    <col min="2310" max="2310" width="13.7109375" style="1" customWidth="1"/>
    <col min="2311" max="2311" width="14.5703125" style="1" customWidth="1"/>
    <col min="2312" max="2312" width="20.7109375" style="1" customWidth="1"/>
    <col min="2313" max="2313" width="15" style="1" customWidth="1"/>
    <col min="2314" max="2314" width="15.42578125" style="1" customWidth="1"/>
    <col min="2315" max="2315" width="10.8554687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2.5703125" style="1" customWidth="1"/>
    <col min="2566" max="2566" width="13.7109375" style="1" customWidth="1"/>
    <col min="2567" max="2567" width="14.5703125" style="1" customWidth="1"/>
    <col min="2568" max="2568" width="20.7109375" style="1" customWidth="1"/>
    <col min="2569" max="2569" width="15" style="1" customWidth="1"/>
    <col min="2570" max="2570" width="15.42578125" style="1" customWidth="1"/>
    <col min="2571" max="2571" width="10.8554687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2.5703125" style="1" customWidth="1"/>
    <col min="2822" max="2822" width="13.7109375" style="1" customWidth="1"/>
    <col min="2823" max="2823" width="14.5703125" style="1" customWidth="1"/>
    <col min="2824" max="2824" width="20.7109375" style="1" customWidth="1"/>
    <col min="2825" max="2825" width="15" style="1" customWidth="1"/>
    <col min="2826" max="2826" width="15.42578125" style="1" customWidth="1"/>
    <col min="2827" max="2827" width="10.8554687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2.5703125" style="1" customWidth="1"/>
    <col min="3078" max="3078" width="13.7109375" style="1" customWidth="1"/>
    <col min="3079" max="3079" width="14.5703125" style="1" customWidth="1"/>
    <col min="3080" max="3080" width="20.7109375" style="1" customWidth="1"/>
    <col min="3081" max="3081" width="15" style="1" customWidth="1"/>
    <col min="3082" max="3082" width="15.42578125" style="1" customWidth="1"/>
    <col min="3083" max="3083" width="10.8554687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2.5703125" style="1" customWidth="1"/>
    <col min="3334" max="3334" width="13.7109375" style="1" customWidth="1"/>
    <col min="3335" max="3335" width="14.5703125" style="1" customWidth="1"/>
    <col min="3336" max="3336" width="20.7109375" style="1" customWidth="1"/>
    <col min="3337" max="3337" width="15" style="1" customWidth="1"/>
    <col min="3338" max="3338" width="15.42578125" style="1" customWidth="1"/>
    <col min="3339" max="3339" width="10.8554687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2.5703125" style="1" customWidth="1"/>
    <col min="3590" max="3590" width="13.7109375" style="1" customWidth="1"/>
    <col min="3591" max="3591" width="14.5703125" style="1" customWidth="1"/>
    <col min="3592" max="3592" width="20.7109375" style="1" customWidth="1"/>
    <col min="3593" max="3593" width="15" style="1" customWidth="1"/>
    <col min="3594" max="3594" width="15.42578125" style="1" customWidth="1"/>
    <col min="3595" max="3595" width="10.8554687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2.5703125" style="1" customWidth="1"/>
    <col min="3846" max="3846" width="13.7109375" style="1" customWidth="1"/>
    <col min="3847" max="3847" width="14.5703125" style="1" customWidth="1"/>
    <col min="3848" max="3848" width="20.7109375" style="1" customWidth="1"/>
    <col min="3849" max="3849" width="15" style="1" customWidth="1"/>
    <col min="3850" max="3850" width="15.42578125" style="1" customWidth="1"/>
    <col min="3851" max="3851" width="10.8554687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2.5703125" style="1" customWidth="1"/>
    <col min="4102" max="4102" width="13.7109375" style="1" customWidth="1"/>
    <col min="4103" max="4103" width="14.5703125" style="1" customWidth="1"/>
    <col min="4104" max="4104" width="20.7109375" style="1" customWidth="1"/>
    <col min="4105" max="4105" width="15" style="1" customWidth="1"/>
    <col min="4106" max="4106" width="15.42578125" style="1" customWidth="1"/>
    <col min="4107" max="4107" width="10.8554687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2.5703125" style="1" customWidth="1"/>
    <col min="4358" max="4358" width="13.7109375" style="1" customWidth="1"/>
    <col min="4359" max="4359" width="14.5703125" style="1" customWidth="1"/>
    <col min="4360" max="4360" width="20.7109375" style="1" customWidth="1"/>
    <col min="4361" max="4361" width="15" style="1" customWidth="1"/>
    <col min="4362" max="4362" width="15.42578125" style="1" customWidth="1"/>
    <col min="4363" max="4363" width="10.8554687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2.5703125" style="1" customWidth="1"/>
    <col min="4614" max="4614" width="13.7109375" style="1" customWidth="1"/>
    <col min="4615" max="4615" width="14.5703125" style="1" customWidth="1"/>
    <col min="4616" max="4616" width="20.7109375" style="1" customWidth="1"/>
    <col min="4617" max="4617" width="15" style="1" customWidth="1"/>
    <col min="4618" max="4618" width="15.42578125" style="1" customWidth="1"/>
    <col min="4619" max="4619" width="10.8554687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2.5703125" style="1" customWidth="1"/>
    <col min="4870" max="4870" width="13.7109375" style="1" customWidth="1"/>
    <col min="4871" max="4871" width="14.5703125" style="1" customWidth="1"/>
    <col min="4872" max="4872" width="20.7109375" style="1" customWidth="1"/>
    <col min="4873" max="4873" width="15" style="1" customWidth="1"/>
    <col min="4874" max="4874" width="15.42578125" style="1" customWidth="1"/>
    <col min="4875" max="4875" width="10.8554687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2.5703125" style="1" customWidth="1"/>
    <col min="5126" max="5126" width="13.7109375" style="1" customWidth="1"/>
    <col min="5127" max="5127" width="14.5703125" style="1" customWidth="1"/>
    <col min="5128" max="5128" width="20.7109375" style="1" customWidth="1"/>
    <col min="5129" max="5129" width="15" style="1" customWidth="1"/>
    <col min="5130" max="5130" width="15.42578125" style="1" customWidth="1"/>
    <col min="5131" max="5131" width="10.8554687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2.5703125" style="1" customWidth="1"/>
    <col min="5382" max="5382" width="13.7109375" style="1" customWidth="1"/>
    <col min="5383" max="5383" width="14.5703125" style="1" customWidth="1"/>
    <col min="5384" max="5384" width="20.7109375" style="1" customWidth="1"/>
    <col min="5385" max="5385" width="15" style="1" customWidth="1"/>
    <col min="5386" max="5386" width="15.42578125" style="1" customWidth="1"/>
    <col min="5387" max="5387" width="10.8554687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2.5703125" style="1" customWidth="1"/>
    <col min="5638" max="5638" width="13.7109375" style="1" customWidth="1"/>
    <col min="5639" max="5639" width="14.5703125" style="1" customWidth="1"/>
    <col min="5640" max="5640" width="20.7109375" style="1" customWidth="1"/>
    <col min="5641" max="5641" width="15" style="1" customWidth="1"/>
    <col min="5642" max="5642" width="15.42578125" style="1" customWidth="1"/>
    <col min="5643" max="5643" width="10.8554687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2.5703125" style="1" customWidth="1"/>
    <col min="5894" max="5894" width="13.7109375" style="1" customWidth="1"/>
    <col min="5895" max="5895" width="14.5703125" style="1" customWidth="1"/>
    <col min="5896" max="5896" width="20.7109375" style="1" customWidth="1"/>
    <col min="5897" max="5897" width="15" style="1" customWidth="1"/>
    <col min="5898" max="5898" width="15.42578125" style="1" customWidth="1"/>
    <col min="5899" max="5899" width="10.8554687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2.5703125" style="1" customWidth="1"/>
    <col min="6150" max="6150" width="13.7109375" style="1" customWidth="1"/>
    <col min="6151" max="6151" width="14.5703125" style="1" customWidth="1"/>
    <col min="6152" max="6152" width="20.7109375" style="1" customWidth="1"/>
    <col min="6153" max="6153" width="15" style="1" customWidth="1"/>
    <col min="6154" max="6154" width="15.42578125" style="1" customWidth="1"/>
    <col min="6155" max="6155" width="10.8554687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2.5703125" style="1" customWidth="1"/>
    <col min="6406" max="6406" width="13.7109375" style="1" customWidth="1"/>
    <col min="6407" max="6407" width="14.5703125" style="1" customWidth="1"/>
    <col min="6408" max="6408" width="20.7109375" style="1" customWidth="1"/>
    <col min="6409" max="6409" width="15" style="1" customWidth="1"/>
    <col min="6410" max="6410" width="15.42578125" style="1" customWidth="1"/>
    <col min="6411" max="6411" width="10.8554687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2.5703125" style="1" customWidth="1"/>
    <col min="6662" max="6662" width="13.7109375" style="1" customWidth="1"/>
    <col min="6663" max="6663" width="14.5703125" style="1" customWidth="1"/>
    <col min="6664" max="6664" width="20.7109375" style="1" customWidth="1"/>
    <col min="6665" max="6665" width="15" style="1" customWidth="1"/>
    <col min="6666" max="6666" width="15.42578125" style="1" customWidth="1"/>
    <col min="6667" max="6667" width="10.8554687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2.5703125" style="1" customWidth="1"/>
    <col min="6918" max="6918" width="13.7109375" style="1" customWidth="1"/>
    <col min="6919" max="6919" width="14.5703125" style="1" customWidth="1"/>
    <col min="6920" max="6920" width="20.7109375" style="1" customWidth="1"/>
    <col min="6921" max="6921" width="15" style="1" customWidth="1"/>
    <col min="6922" max="6922" width="15.42578125" style="1" customWidth="1"/>
    <col min="6923" max="6923" width="10.8554687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2.5703125" style="1" customWidth="1"/>
    <col min="7174" max="7174" width="13.7109375" style="1" customWidth="1"/>
    <col min="7175" max="7175" width="14.5703125" style="1" customWidth="1"/>
    <col min="7176" max="7176" width="20.7109375" style="1" customWidth="1"/>
    <col min="7177" max="7177" width="15" style="1" customWidth="1"/>
    <col min="7178" max="7178" width="15.42578125" style="1" customWidth="1"/>
    <col min="7179" max="7179" width="10.8554687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2.5703125" style="1" customWidth="1"/>
    <col min="7430" max="7430" width="13.7109375" style="1" customWidth="1"/>
    <col min="7431" max="7431" width="14.5703125" style="1" customWidth="1"/>
    <col min="7432" max="7432" width="20.7109375" style="1" customWidth="1"/>
    <col min="7433" max="7433" width="15" style="1" customWidth="1"/>
    <col min="7434" max="7434" width="15.42578125" style="1" customWidth="1"/>
    <col min="7435" max="7435" width="10.8554687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2.5703125" style="1" customWidth="1"/>
    <col min="7686" max="7686" width="13.7109375" style="1" customWidth="1"/>
    <col min="7687" max="7687" width="14.5703125" style="1" customWidth="1"/>
    <col min="7688" max="7688" width="20.7109375" style="1" customWidth="1"/>
    <col min="7689" max="7689" width="15" style="1" customWidth="1"/>
    <col min="7690" max="7690" width="15.42578125" style="1" customWidth="1"/>
    <col min="7691" max="7691" width="10.8554687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2.5703125" style="1" customWidth="1"/>
    <col min="7942" max="7942" width="13.7109375" style="1" customWidth="1"/>
    <col min="7943" max="7943" width="14.5703125" style="1" customWidth="1"/>
    <col min="7944" max="7944" width="20.7109375" style="1" customWidth="1"/>
    <col min="7945" max="7945" width="15" style="1" customWidth="1"/>
    <col min="7946" max="7946" width="15.42578125" style="1" customWidth="1"/>
    <col min="7947" max="7947" width="10.8554687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2.5703125" style="1" customWidth="1"/>
    <col min="8198" max="8198" width="13.7109375" style="1" customWidth="1"/>
    <col min="8199" max="8199" width="14.5703125" style="1" customWidth="1"/>
    <col min="8200" max="8200" width="20.7109375" style="1" customWidth="1"/>
    <col min="8201" max="8201" width="15" style="1" customWidth="1"/>
    <col min="8202" max="8202" width="15.42578125" style="1" customWidth="1"/>
    <col min="8203" max="8203" width="10.8554687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2.5703125" style="1" customWidth="1"/>
    <col min="8454" max="8454" width="13.7109375" style="1" customWidth="1"/>
    <col min="8455" max="8455" width="14.5703125" style="1" customWidth="1"/>
    <col min="8456" max="8456" width="20.7109375" style="1" customWidth="1"/>
    <col min="8457" max="8457" width="15" style="1" customWidth="1"/>
    <col min="8458" max="8458" width="15.42578125" style="1" customWidth="1"/>
    <col min="8459" max="8459" width="10.8554687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2.5703125" style="1" customWidth="1"/>
    <col min="8710" max="8710" width="13.7109375" style="1" customWidth="1"/>
    <col min="8711" max="8711" width="14.5703125" style="1" customWidth="1"/>
    <col min="8712" max="8712" width="20.7109375" style="1" customWidth="1"/>
    <col min="8713" max="8713" width="15" style="1" customWidth="1"/>
    <col min="8714" max="8714" width="15.42578125" style="1" customWidth="1"/>
    <col min="8715" max="8715" width="10.8554687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2.5703125" style="1" customWidth="1"/>
    <col min="8966" max="8966" width="13.7109375" style="1" customWidth="1"/>
    <col min="8967" max="8967" width="14.5703125" style="1" customWidth="1"/>
    <col min="8968" max="8968" width="20.7109375" style="1" customWidth="1"/>
    <col min="8969" max="8969" width="15" style="1" customWidth="1"/>
    <col min="8970" max="8970" width="15.42578125" style="1" customWidth="1"/>
    <col min="8971" max="8971" width="10.8554687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2.5703125" style="1" customWidth="1"/>
    <col min="9222" max="9222" width="13.7109375" style="1" customWidth="1"/>
    <col min="9223" max="9223" width="14.5703125" style="1" customWidth="1"/>
    <col min="9224" max="9224" width="20.7109375" style="1" customWidth="1"/>
    <col min="9225" max="9225" width="15" style="1" customWidth="1"/>
    <col min="9226" max="9226" width="15.42578125" style="1" customWidth="1"/>
    <col min="9227" max="9227" width="10.8554687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2.5703125" style="1" customWidth="1"/>
    <col min="9478" max="9478" width="13.7109375" style="1" customWidth="1"/>
    <col min="9479" max="9479" width="14.5703125" style="1" customWidth="1"/>
    <col min="9480" max="9480" width="20.7109375" style="1" customWidth="1"/>
    <col min="9481" max="9481" width="15" style="1" customWidth="1"/>
    <col min="9482" max="9482" width="15.42578125" style="1" customWidth="1"/>
    <col min="9483" max="9483" width="10.8554687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2.5703125" style="1" customWidth="1"/>
    <col min="9734" max="9734" width="13.7109375" style="1" customWidth="1"/>
    <col min="9735" max="9735" width="14.5703125" style="1" customWidth="1"/>
    <col min="9736" max="9736" width="20.7109375" style="1" customWidth="1"/>
    <col min="9737" max="9737" width="15" style="1" customWidth="1"/>
    <col min="9738" max="9738" width="15.42578125" style="1" customWidth="1"/>
    <col min="9739" max="9739" width="10.8554687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2.5703125" style="1" customWidth="1"/>
    <col min="9990" max="9990" width="13.7109375" style="1" customWidth="1"/>
    <col min="9991" max="9991" width="14.5703125" style="1" customWidth="1"/>
    <col min="9992" max="9992" width="20.7109375" style="1" customWidth="1"/>
    <col min="9993" max="9993" width="15" style="1" customWidth="1"/>
    <col min="9994" max="9994" width="15.42578125" style="1" customWidth="1"/>
    <col min="9995" max="9995" width="10.8554687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2.5703125" style="1" customWidth="1"/>
    <col min="10246" max="10246" width="13.7109375" style="1" customWidth="1"/>
    <col min="10247" max="10247" width="14.5703125" style="1" customWidth="1"/>
    <col min="10248" max="10248" width="20.7109375" style="1" customWidth="1"/>
    <col min="10249" max="10249" width="15" style="1" customWidth="1"/>
    <col min="10250" max="10250" width="15.42578125" style="1" customWidth="1"/>
    <col min="10251" max="10251" width="10.8554687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2.5703125" style="1" customWidth="1"/>
    <col min="10502" max="10502" width="13.7109375" style="1" customWidth="1"/>
    <col min="10503" max="10503" width="14.5703125" style="1" customWidth="1"/>
    <col min="10504" max="10504" width="20.7109375" style="1" customWidth="1"/>
    <col min="10505" max="10505" width="15" style="1" customWidth="1"/>
    <col min="10506" max="10506" width="15.42578125" style="1" customWidth="1"/>
    <col min="10507" max="10507" width="10.8554687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2.5703125" style="1" customWidth="1"/>
    <col min="10758" max="10758" width="13.7109375" style="1" customWidth="1"/>
    <col min="10759" max="10759" width="14.5703125" style="1" customWidth="1"/>
    <col min="10760" max="10760" width="20.7109375" style="1" customWidth="1"/>
    <col min="10761" max="10761" width="15" style="1" customWidth="1"/>
    <col min="10762" max="10762" width="15.42578125" style="1" customWidth="1"/>
    <col min="10763" max="10763" width="10.8554687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2.5703125" style="1" customWidth="1"/>
    <col min="11014" max="11014" width="13.7109375" style="1" customWidth="1"/>
    <col min="11015" max="11015" width="14.5703125" style="1" customWidth="1"/>
    <col min="11016" max="11016" width="20.7109375" style="1" customWidth="1"/>
    <col min="11017" max="11017" width="15" style="1" customWidth="1"/>
    <col min="11018" max="11018" width="15.42578125" style="1" customWidth="1"/>
    <col min="11019" max="11019" width="10.8554687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2.5703125" style="1" customWidth="1"/>
    <col min="11270" max="11270" width="13.7109375" style="1" customWidth="1"/>
    <col min="11271" max="11271" width="14.5703125" style="1" customWidth="1"/>
    <col min="11272" max="11272" width="20.7109375" style="1" customWidth="1"/>
    <col min="11273" max="11273" width="15" style="1" customWidth="1"/>
    <col min="11274" max="11274" width="15.42578125" style="1" customWidth="1"/>
    <col min="11275" max="11275" width="10.8554687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2.5703125" style="1" customWidth="1"/>
    <col min="11526" max="11526" width="13.7109375" style="1" customWidth="1"/>
    <col min="11527" max="11527" width="14.5703125" style="1" customWidth="1"/>
    <col min="11528" max="11528" width="20.7109375" style="1" customWidth="1"/>
    <col min="11529" max="11529" width="15" style="1" customWidth="1"/>
    <col min="11530" max="11530" width="15.42578125" style="1" customWidth="1"/>
    <col min="11531" max="11531" width="10.8554687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2.5703125" style="1" customWidth="1"/>
    <col min="11782" max="11782" width="13.7109375" style="1" customWidth="1"/>
    <col min="11783" max="11783" width="14.5703125" style="1" customWidth="1"/>
    <col min="11784" max="11784" width="20.7109375" style="1" customWidth="1"/>
    <col min="11785" max="11785" width="15" style="1" customWidth="1"/>
    <col min="11786" max="11786" width="15.42578125" style="1" customWidth="1"/>
    <col min="11787" max="11787" width="10.8554687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2.5703125" style="1" customWidth="1"/>
    <col min="12038" max="12038" width="13.7109375" style="1" customWidth="1"/>
    <col min="12039" max="12039" width="14.5703125" style="1" customWidth="1"/>
    <col min="12040" max="12040" width="20.7109375" style="1" customWidth="1"/>
    <col min="12041" max="12041" width="15" style="1" customWidth="1"/>
    <col min="12042" max="12042" width="15.42578125" style="1" customWidth="1"/>
    <col min="12043" max="12043" width="10.8554687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2.5703125" style="1" customWidth="1"/>
    <col min="12294" max="12294" width="13.7109375" style="1" customWidth="1"/>
    <col min="12295" max="12295" width="14.5703125" style="1" customWidth="1"/>
    <col min="12296" max="12296" width="20.7109375" style="1" customWidth="1"/>
    <col min="12297" max="12297" width="15" style="1" customWidth="1"/>
    <col min="12298" max="12298" width="15.42578125" style="1" customWidth="1"/>
    <col min="12299" max="12299" width="10.8554687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2.5703125" style="1" customWidth="1"/>
    <col min="12550" max="12550" width="13.7109375" style="1" customWidth="1"/>
    <col min="12551" max="12551" width="14.5703125" style="1" customWidth="1"/>
    <col min="12552" max="12552" width="20.7109375" style="1" customWidth="1"/>
    <col min="12553" max="12553" width="15" style="1" customWidth="1"/>
    <col min="12554" max="12554" width="15.42578125" style="1" customWidth="1"/>
    <col min="12555" max="12555" width="10.8554687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2.5703125" style="1" customWidth="1"/>
    <col min="12806" max="12806" width="13.7109375" style="1" customWidth="1"/>
    <col min="12807" max="12807" width="14.5703125" style="1" customWidth="1"/>
    <col min="12808" max="12808" width="20.7109375" style="1" customWidth="1"/>
    <col min="12809" max="12809" width="15" style="1" customWidth="1"/>
    <col min="12810" max="12810" width="15.42578125" style="1" customWidth="1"/>
    <col min="12811" max="12811" width="10.8554687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2.5703125" style="1" customWidth="1"/>
    <col min="13062" max="13062" width="13.7109375" style="1" customWidth="1"/>
    <col min="13063" max="13063" width="14.5703125" style="1" customWidth="1"/>
    <col min="13064" max="13064" width="20.7109375" style="1" customWidth="1"/>
    <col min="13065" max="13065" width="15" style="1" customWidth="1"/>
    <col min="13066" max="13066" width="15.42578125" style="1" customWidth="1"/>
    <col min="13067" max="13067" width="10.8554687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2.5703125" style="1" customWidth="1"/>
    <col min="13318" max="13318" width="13.7109375" style="1" customWidth="1"/>
    <col min="13319" max="13319" width="14.5703125" style="1" customWidth="1"/>
    <col min="13320" max="13320" width="20.7109375" style="1" customWidth="1"/>
    <col min="13321" max="13321" width="15" style="1" customWidth="1"/>
    <col min="13322" max="13322" width="15.42578125" style="1" customWidth="1"/>
    <col min="13323" max="13323" width="10.8554687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2.5703125" style="1" customWidth="1"/>
    <col min="13574" max="13574" width="13.7109375" style="1" customWidth="1"/>
    <col min="13575" max="13575" width="14.5703125" style="1" customWidth="1"/>
    <col min="13576" max="13576" width="20.7109375" style="1" customWidth="1"/>
    <col min="13577" max="13577" width="15" style="1" customWidth="1"/>
    <col min="13578" max="13578" width="15.42578125" style="1" customWidth="1"/>
    <col min="13579" max="13579" width="10.8554687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2.5703125" style="1" customWidth="1"/>
    <col min="13830" max="13830" width="13.7109375" style="1" customWidth="1"/>
    <col min="13831" max="13831" width="14.5703125" style="1" customWidth="1"/>
    <col min="13832" max="13832" width="20.7109375" style="1" customWidth="1"/>
    <col min="13833" max="13833" width="15" style="1" customWidth="1"/>
    <col min="13834" max="13834" width="15.42578125" style="1" customWidth="1"/>
    <col min="13835" max="13835" width="10.8554687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2.5703125" style="1" customWidth="1"/>
    <col min="14086" max="14086" width="13.7109375" style="1" customWidth="1"/>
    <col min="14087" max="14087" width="14.5703125" style="1" customWidth="1"/>
    <col min="14088" max="14088" width="20.7109375" style="1" customWidth="1"/>
    <col min="14089" max="14089" width="15" style="1" customWidth="1"/>
    <col min="14090" max="14090" width="15.42578125" style="1" customWidth="1"/>
    <col min="14091" max="14091" width="10.8554687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2.5703125" style="1" customWidth="1"/>
    <col min="14342" max="14342" width="13.7109375" style="1" customWidth="1"/>
    <col min="14343" max="14343" width="14.5703125" style="1" customWidth="1"/>
    <col min="14344" max="14344" width="20.7109375" style="1" customWidth="1"/>
    <col min="14345" max="14345" width="15" style="1" customWidth="1"/>
    <col min="14346" max="14346" width="15.42578125" style="1" customWidth="1"/>
    <col min="14347" max="14347" width="10.8554687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2.5703125" style="1" customWidth="1"/>
    <col min="14598" max="14598" width="13.7109375" style="1" customWidth="1"/>
    <col min="14599" max="14599" width="14.5703125" style="1" customWidth="1"/>
    <col min="14600" max="14600" width="20.7109375" style="1" customWidth="1"/>
    <col min="14601" max="14601" width="15" style="1" customWidth="1"/>
    <col min="14602" max="14602" width="15.42578125" style="1" customWidth="1"/>
    <col min="14603" max="14603" width="10.8554687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2.5703125" style="1" customWidth="1"/>
    <col min="14854" max="14854" width="13.7109375" style="1" customWidth="1"/>
    <col min="14855" max="14855" width="14.5703125" style="1" customWidth="1"/>
    <col min="14856" max="14856" width="20.7109375" style="1" customWidth="1"/>
    <col min="14857" max="14857" width="15" style="1" customWidth="1"/>
    <col min="14858" max="14858" width="15.42578125" style="1" customWidth="1"/>
    <col min="14859" max="14859" width="10.8554687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2.5703125" style="1" customWidth="1"/>
    <col min="15110" max="15110" width="13.7109375" style="1" customWidth="1"/>
    <col min="15111" max="15111" width="14.5703125" style="1" customWidth="1"/>
    <col min="15112" max="15112" width="20.7109375" style="1" customWidth="1"/>
    <col min="15113" max="15113" width="15" style="1" customWidth="1"/>
    <col min="15114" max="15114" width="15.42578125" style="1" customWidth="1"/>
    <col min="15115" max="15115" width="10.8554687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2.5703125" style="1" customWidth="1"/>
    <col min="15366" max="15366" width="13.7109375" style="1" customWidth="1"/>
    <col min="15367" max="15367" width="14.5703125" style="1" customWidth="1"/>
    <col min="15368" max="15368" width="20.7109375" style="1" customWidth="1"/>
    <col min="15369" max="15369" width="15" style="1" customWidth="1"/>
    <col min="15370" max="15370" width="15.42578125" style="1" customWidth="1"/>
    <col min="15371" max="15371" width="10.8554687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2.5703125" style="1" customWidth="1"/>
    <col min="15622" max="15622" width="13.7109375" style="1" customWidth="1"/>
    <col min="15623" max="15623" width="14.5703125" style="1" customWidth="1"/>
    <col min="15624" max="15624" width="20.7109375" style="1" customWidth="1"/>
    <col min="15625" max="15625" width="15" style="1" customWidth="1"/>
    <col min="15626" max="15626" width="15.42578125" style="1" customWidth="1"/>
    <col min="15627" max="15627" width="10.8554687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2.5703125" style="1" customWidth="1"/>
    <col min="15878" max="15878" width="13.7109375" style="1" customWidth="1"/>
    <col min="15879" max="15879" width="14.5703125" style="1" customWidth="1"/>
    <col min="15880" max="15880" width="20.7109375" style="1" customWidth="1"/>
    <col min="15881" max="15881" width="15" style="1" customWidth="1"/>
    <col min="15882" max="15882" width="15.42578125" style="1" customWidth="1"/>
    <col min="15883" max="15883" width="10.8554687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2.5703125" style="1" customWidth="1"/>
    <col min="16134" max="16134" width="13.7109375" style="1" customWidth="1"/>
    <col min="16135" max="16135" width="14.5703125" style="1" customWidth="1"/>
    <col min="16136" max="16136" width="20.7109375" style="1" customWidth="1"/>
    <col min="16137" max="16137" width="15" style="1" customWidth="1"/>
    <col min="16138" max="16138" width="15.42578125" style="1" customWidth="1"/>
    <col min="16139" max="16139" width="10.85546875" style="1" customWidth="1"/>
    <col min="16140" max="16140" width="13.140625" style="1" customWidth="1"/>
    <col min="16141" max="16384" width="9.140625" style="1"/>
  </cols>
  <sheetData>
    <row r="1" spans="1:12" x14ac:dyDescent="0.2">
      <c r="A1" s="26" t="s">
        <v>37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9"/>
      <c r="K1" s="10"/>
      <c r="L1" s="12" t="s">
        <v>4</v>
      </c>
    </row>
    <row r="2" spans="1:12" x14ac:dyDescent="0.2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x14ac:dyDescent="0.2">
      <c r="A4" s="1" t="s">
        <v>5</v>
      </c>
      <c r="B4" s="1">
        <v>5000</v>
      </c>
      <c r="C4" s="1">
        <v>2000</v>
      </c>
      <c r="D4" s="1">
        <f>+C4+B4</f>
        <v>7000</v>
      </c>
    </row>
    <row r="5" spans="1:12" x14ac:dyDescent="0.2">
      <c r="A5" s="1" t="s">
        <v>6</v>
      </c>
      <c r="B5" s="1">
        <v>3000</v>
      </c>
      <c r="C5" s="1">
        <v>1000</v>
      </c>
      <c r="D5" s="1">
        <f>+C5+B5</f>
        <v>4000</v>
      </c>
    </row>
    <row r="6" spans="1:12" x14ac:dyDescent="0.2">
      <c r="A6" s="1" t="s">
        <v>42</v>
      </c>
      <c r="B6" s="1">
        <v>8000</v>
      </c>
      <c r="C6" s="1">
        <v>4000</v>
      </c>
      <c r="D6" s="1">
        <f>+C6+B6</f>
        <v>12000</v>
      </c>
    </row>
    <row r="7" spans="1:12" x14ac:dyDescent="0.2">
      <c r="A7" s="6" t="s">
        <v>8</v>
      </c>
    </row>
    <row r="8" spans="1:12" x14ac:dyDescent="0.2">
      <c r="A8" s="3" t="s">
        <v>9</v>
      </c>
      <c r="B8" s="1">
        <v>3000</v>
      </c>
      <c r="D8" s="1">
        <f>+C8+B8</f>
        <v>3000</v>
      </c>
    </row>
    <row r="9" spans="1:12" ht="13.5" thickBot="1" x14ac:dyDescent="0.25">
      <c r="A9" s="1" t="s">
        <v>10</v>
      </c>
      <c r="B9" s="4">
        <f>SUM(B4:B8)</f>
        <v>19000</v>
      </c>
      <c r="C9" s="4">
        <f>SUM(C4:C8)</f>
        <v>7000</v>
      </c>
      <c r="D9" s="4">
        <f>+C9+B9</f>
        <v>26000</v>
      </c>
      <c r="E9" s="4"/>
      <c r="F9" s="4"/>
      <c r="G9" s="4"/>
      <c r="H9" s="4"/>
      <c r="I9" s="4"/>
      <c r="J9" s="4"/>
      <c r="K9" s="4"/>
      <c r="L9" s="4"/>
    </row>
    <row r="10" spans="1:12" ht="13.5" thickTop="1" x14ac:dyDescent="0.2"/>
    <row r="11" spans="1:12" x14ac:dyDescent="0.2">
      <c r="A11" s="1" t="s">
        <v>11</v>
      </c>
      <c r="B11" s="1">
        <f>+B18-SUM(B12:B17)</f>
        <v>9000</v>
      </c>
      <c r="C11" s="1">
        <f>+C18-SUM(C12:C17)</f>
        <v>1200</v>
      </c>
      <c r="D11" s="1">
        <f>+C11+B11</f>
        <v>10200</v>
      </c>
    </row>
    <row r="12" spans="1:12" x14ac:dyDescent="0.2">
      <c r="A12" s="1" t="s">
        <v>12</v>
      </c>
      <c r="B12" s="1">
        <v>4000</v>
      </c>
      <c r="C12" s="1">
        <v>2000</v>
      </c>
      <c r="D12" s="1">
        <f>+C12+B12</f>
        <v>6000</v>
      </c>
    </row>
    <row r="13" spans="1:12" s="6" customFormat="1" x14ac:dyDescent="0.2">
      <c r="A13" s="5" t="s">
        <v>13</v>
      </c>
      <c r="E13" s="7"/>
      <c r="F13" s="7"/>
      <c r="L13" s="1"/>
    </row>
    <row r="14" spans="1:12" s="6" customFormat="1" x14ac:dyDescent="0.2">
      <c r="A14" s="6" t="s">
        <v>14</v>
      </c>
      <c r="K14" s="7"/>
      <c r="L14" s="1"/>
    </row>
    <row r="15" spans="1:12" x14ac:dyDescent="0.2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2" x14ac:dyDescent="0.2">
      <c r="A16" s="1" t="s">
        <v>16</v>
      </c>
      <c r="B16" s="1">
        <v>2500</v>
      </c>
      <c r="C16" s="1">
        <v>1000</v>
      </c>
      <c r="D16" s="1">
        <f>+C16+B16</f>
        <v>3500</v>
      </c>
    </row>
    <row r="17" spans="1:12" x14ac:dyDescent="0.2">
      <c r="A17" s="1" t="s">
        <v>17</v>
      </c>
      <c r="B17" s="1">
        <v>500</v>
      </c>
      <c r="C17" s="1">
        <v>800</v>
      </c>
      <c r="D17" s="1">
        <f>+C17+B17</f>
        <v>1300</v>
      </c>
    </row>
    <row r="18" spans="1:12" ht="13.5" thickBot="1" x14ac:dyDescent="0.25">
      <c r="A18" s="1" t="s">
        <v>18</v>
      </c>
      <c r="B18" s="4">
        <f>+B9</f>
        <v>19000</v>
      </c>
      <c r="C18" s="4">
        <f>+C9</f>
        <v>7000</v>
      </c>
      <c r="D18" s="4">
        <f>+C18+B18</f>
        <v>26000</v>
      </c>
      <c r="E18" s="4"/>
      <c r="F18" s="4"/>
      <c r="G18" s="4"/>
      <c r="H18" s="4"/>
      <c r="I18" s="4"/>
      <c r="J18" s="4"/>
      <c r="K18" s="4"/>
      <c r="L18" s="4"/>
    </row>
    <row r="19" spans="1:12" ht="13.5" thickTop="1" x14ac:dyDescent="0.2"/>
    <row r="20" spans="1:12" x14ac:dyDescent="0.2">
      <c r="A20" s="1" t="s">
        <v>19</v>
      </c>
      <c r="B20" s="1">
        <v>12000</v>
      </c>
      <c r="C20" s="1">
        <v>8000</v>
      </c>
      <c r="D20" s="1">
        <f>+C20+B20</f>
        <v>20000</v>
      </c>
    </row>
    <row r="21" spans="1:12" x14ac:dyDescent="0.2">
      <c r="A21" s="3" t="s">
        <v>20</v>
      </c>
      <c r="B21" s="1">
        <v>0</v>
      </c>
      <c r="D21" s="1">
        <f>+C21+B21</f>
        <v>0</v>
      </c>
    </row>
    <row r="22" spans="1:12" x14ac:dyDescent="0.2">
      <c r="A22" s="3" t="s">
        <v>29</v>
      </c>
      <c r="B22" s="1">
        <f>-B20-B21-B24+B26-B23</f>
        <v>-11000</v>
      </c>
      <c r="C22" s="1">
        <f>-C20-C21-C24+C26-C23</f>
        <v>-6400</v>
      </c>
      <c r="D22" s="1">
        <f>+C22+B22</f>
        <v>-17400</v>
      </c>
    </row>
    <row r="23" spans="1:12" x14ac:dyDescent="0.2">
      <c r="A23" s="2" t="s">
        <v>26</v>
      </c>
      <c r="B23" s="1">
        <v>0</v>
      </c>
      <c r="C23" s="1">
        <v>0</v>
      </c>
      <c r="D23" s="1">
        <f>+C23+B23</f>
        <v>0</v>
      </c>
    </row>
    <row r="24" spans="1:12" x14ac:dyDescent="0.2">
      <c r="A24" s="1" t="s">
        <v>23</v>
      </c>
      <c r="B24" s="1">
        <f>-B26</f>
        <v>-500</v>
      </c>
      <c r="C24" s="1">
        <f>-C26</f>
        <v>-800</v>
      </c>
      <c r="D24" s="1">
        <f>+C24+B24</f>
        <v>-1300</v>
      </c>
    </row>
    <row r="25" spans="1:12" x14ac:dyDescent="0.2">
      <c r="A25" s="6" t="s">
        <v>14</v>
      </c>
    </row>
    <row r="26" spans="1:12" ht="13.5" thickBot="1" x14ac:dyDescent="0.25">
      <c r="A26" s="1" t="s">
        <v>24</v>
      </c>
      <c r="B26" s="4">
        <f>+B17</f>
        <v>500</v>
      </c>
      <c r="C26" s="4">
        <f>+C17</f>
        <v>800</v>
      </c>
      <c r="D26" s="4">
        <f>+C26+B26</f>
        <v>1300</v>
      </c>
      <c r="E26" s="4">
        <f>SUM(E20:E25)</f>
        <v>0</v>
      </c>
      <c r="F26" s="4"/>
      <c r="G26" s="4">
        <f>SUM(G20:G25)</f>
        <v>0</v>
      </c>
      <c r="H26" s="4">
        <f>SUM(H20:H25)</f>
        <v>0</v>
      </c>
      <c r="I26" s="4"/>
      <c r="J26" s="4">
        <f>SUM(J20:J25)</f>
        <v>0</v>
      </c>
      <c r="K26" s="4">
        <f>SUM(K20:K25)</f>
        <v>0</v>
      </c>
      <c r="L26" s="4">
        <f>SUM(L20:L25)</f>
        <v>0</v>
      </c>
    </row>
    <row r="27" spans="1:12" ht="13.5" hidden="1" thickTop="1" x14ac:dyDescent="0.2"/>
    <row r="28" spans="1:12" ht="13.5" hidden="1" thickTop="1" x14ac:dyDescent="0.2">
      <c r="B28" s="1">
        <f>SUM(B20:B25)</f>
        <v>500</v>
      </c>
      <c r="C28" s="1">
        <f>SUM(C20:C25)</f>
        <v>800</v>
      </c>
    </row>
    <row r="29" spans="1:12" ht="13.5" hidden="1" thickTop="1" x14ac:dyDescent="0.2"/>
    <row r="30" spans="1:12" ht="13.5" hidden="1" thickTop="1" x14ac:dyDescent="0.2">
      <c r="A30"/>
      <c r="B30"/>
      <c r="C30"/>
      <c r="D30"/>
      <c r="E30"/>
      <c r="F30"/>
      <c r="G30"/>
      <c r="H30"/>
      <c r="I30"/>
      <c r="J30"/>
      <c r="K30"/>
    </row>
    <row r="31" spans="1:12" s="26" customFormat="1" ht="27" hidden="1" customHeight="1" x14ac:dyDescent="0.2">
      <c r="A31" s="25" t="s">
        <v>38</v>
      </c>
      <c r="G31" s="26" t="s">
        <v>39</v>
      </c>
    </row>
    <row r="32" spans="1:12" ht="13.5" hidden="1" thickTop="1" x14ac:dyDescent="0.2"/>
    <row r="33" spans="1:12" ht="13.5" thickTop="1" x14ac:dyDescent="0.2">
      <c r="A33" s="3"/>
    </row>
    <row r="34" spans="1:12" x14ac:dyDescent="0.2">
      <c r="A34" s="26" t="s">
        <v>43</v>
      </c>
      <c r="B34" s="17" t="s">
        <v>0</v>
      </c>
      <c r="C34" s="18" t="s">
        <v>1</v>
      </c>
      <c r="D34" s="21" t="s">
        <v>2</v>
      </c>
      <c r="E34" s="8"/>
      <c r="F34" s="9"/>
      <c r="G34" s="11" t="s">
        <v>3</v>
      </c>
      <c r="H34" s="9"/>
      <c r="I34" s="9"/>
      <c r="J34" s="9"/>
      <c r="K34" s="10"/>
      <c r="L34" s="12" t="s">
        <v>4</v>
      </c>
    </row>
    <row r="35" spans="1:12" x14ac:dyDescent="0.2">
      <c r="B35" s="19"/>
      <c r="C35" s="20"/>
      <c r="D35" s="22"/>
      <c r="E35" s="15"/>
      <c r="F35" s="15"/>
      <c r="G35" s="15"/>
      <c r="H35" s="15"/>
      <c r="I35" s="15"/>
      <c r="J35" s="15"/>
      <c r="K35" s="16"/>
      <c r="L35" s="13"/>
    </row>
    <row r="37" spans="1:12" x14ac:dyDescent="0.2">
      <c r="A37" s="1" t="s">
        <v>5</v>
      </c>
      <c r="B37" s="1">
        <v>6000</v>
      </c>
      <c r="C37" s="1">
        <v>2500</v>
      </c>
      <c r="D37" s="1">
        <f>+C37+B37</f>
        <v>8500</v>
      </c>
    </row>
    <row r="38" spans="1:12" x14ac:dyDescent="0.2">
      <c r="A38" s="1" t="s">
        <v>6</v>
      </c>
      <c r="B38" s="1">
        <v>3500</v>
      </c>
      <c r="C38" s="1">
        <v>1000</v>
      </c>
      <c r="D38" s="1">
        <f>+C38+B38</f>
        <v>4500</v>
      </c>
    </row>
    <row r="39" spans="1:12" x14ac:dyDescent="0.2">
      <c r="A39" s="1" t="s">
        <v>42</v>
      </c>
      <c r="B39" s="1">
        <v>8000</v>
      </c>
      <c r="C39" s="1">
        <v>4000</v>
      </c>
      <c r="D39" s="1">
        <f>+C39+B39</f>
        <v>12000</v>
      </c>
    </row>
    <row r="40" spans="1:12" x14ac:dyDescent="0.2">
      <c r="A40" s="6" t="s">
        <v>8</v>
      </c>
    </row>
    <row r="41" spans="1:12" x14ac:dyDescent="0.2">
      <c r="A41" s="3" t="s">
        <v>9</v>
      </c>
      <c r="B41" s="1">
        <v>3000</v>
      </c>
      <c r="D41" s="1">
        <f>+C41+B41</f>
        <v>3000</v>
      </c>
    </row>
    <row r="42" spans="1:12" ht="13.5" thickBot="1" x14ac:dyDescent="0.25">
      <c r="A42" s="1" t="s">
        <v>10</v>
      </c>
      <c r="B42" s="4">
        <f>SUM(B37:B41)</f>
        <v>20500</v>
      </c>
      <c r="C42" s="4">
        <f>SUM(C37:C41)</f>
        <v>7500</v>
      </c>
      <c r="D42" s="4">
        <f>+C42+B42</f>
        <v>28000</v>
      </c>
      <c r="E42" s="4"/>
      <c r="F42" s="4"/>
      <c r="G42" s="4"/>
      <c r="H42" s="4"/>
      <c r="I42" s="4"/>
      <c r="J42" s="4"/>
      <c r="K42" s="4"/>
      <c r="L42" s="4"/>
    </row>
    <row r="43" spans="1:12" ht="13.5" thickTop="1" x14ac:dyDescent="0.2"/>
    <row r="44" spans="1:12" x14ac:dyDescent="0.2">
      <c r="A44" s="1" t="s">
        <v>11</v>
      </c>
      <c r="B44" s="1">
        <f>+B51-SUM(B45:B50)</f>
        <v>10400</v>
      </c>
      <c r="C44" s="1">
        <f>+C51-SUM(C45:C50)</f>
        <v>2100</v>
      </c>
      <c r="D44" s="1">
        <f>+C44+B44</f>
        <v>12500</v>
      </c>
    </row>
    <row r="45" spans="1:12" x14ac:dyDescent="0.2">
      <c r="A45" s="1" t="s">
        <v>12</v>
      </c>
      <c r="B45" s="1">
        <v>3500</v>
      </c>
      <c r="C45" s="1">
        <v>1500</v>
      </c>
      <c r="D45" s="1">
        <f>+C45+B45</f>
        <v>5000</v>
      </c>
    </row>
    <row r="46" spans="1:12" x14ac:dyDescent="0.2">
      <c r="A46" s="5" t="s">
        <v>13</v>
      </c>
      <c r="B46" s="6"/>
      <c r="C46" s="6"/>
      <c r="D46" s="6"/>
      <c r="E46" s="7"/>
      <c r="F46" s="7"/>
      <c r="G46" s="6"/>
      <c r="H46" s="6"/>
      <c r="I46" s="6"/>
      <c r="J46" s="7"/>
      <c r="K46" s="7"/>
    </row>
    <row r="47" spans="1:12" x14ac:dyDescent="0.2">
      <c r="A47" s="6" t="s">
        <v>14</v>
      </c>
      <c r="B47" s="6"/>
      <c r="C47" s="6"/>
      <c r="D47" s="6"/>
      <c r="E47" s="6"/>
      <c r="F47" s="6"/>
      <c r="G47" s="6"/>
      <c r="H47" s="6"/>
      <c r="I47" s="6"/>
      <c r="J47" s="7"/>
      <c r="K47" s="7"/>
    </row>
    <row r="48" spans="1:12" x14ac:dyDescent="0.2">
      <c r="A48" s="1" t="s">
        <v>15</v>
      </c>
      <c r="B48" s="1">
        <v>3000</v>
      </c>
      <c r="C48" s="1">
        <v>2000</v>
      </c>
      <c r="D48" s="1">
        <f>+C48+B48</f>
        <v>5000</v>
      </c>
    </row>
    <row r="49" spans="1:12" x14ac:dyDescent="0.2">
      <c r="A49" s="1" t="s">
        <v>16</v>
      </c>
      <c r="B49" s="1">
        <v>2700</v>
      </c>
      <c r="C49" s="1">
        <v>1400</v>
      </c>
      <c r="D49" s="1">
        <f>+C49+B49</f>
        <v>4100</v>
      </c>
    </row>
    <row r="50" spans="1:12" x14ac:dyDescent="0.2">
      <c r="A50" s="1" t="s">
        <v>17</v>
      </c>
      <c r="B50" s="1">
        <v>900</v>
      </c>
      <c r="C50" s="1">
        <v>500</v>
      </c>
      <c r="D50" s="1">
        <f>+C50+B50</f>
        <v>1400</v>
      </c>
    </row>
    <row r="51" spans="1:12" ht="13.5" thickBot="1" x14ac:dyDescent="0.25">
      <c r="A51" s="1" t="s">
        <v>18</v>
      </c>
      <c r="B51" s="4">
        <f>+B42</f>
        <v>20500</v>
      </c>
      <c r="C51" s="4">
        <f>+C42</f>
        <v>7500</v>
      </c>
      <c r="D51" s="4">
        <f>+C51+B51</f>
        <v>28000</v>
      </c>
      <c r="E51" s="4"/>
      <c r="F51" s="4"/>
      <c r="G51" s="4"/>
      <c r="H51" s="4"/>
      <c r="I51" s="4"/>
      <c r="J51" s="4"/>
      <c r="K51" s="4"/>
      <c r="L51" s="4"/>
    </row>
    <row r="52" spans="1:12" ht="13.5" thickTop="1" x14ac:dyDescent="0.2"/>
    <row r="53" spans="1:12" x14ac:dyDescent="0.2">
      <c r="A53" s="1" t="s">
        <v>19</v>
      </c>
      <c r="B53" s="1">
        <v>13000</v>
      </c>
      <c r="C53" s="1">
        <v>7000</v>
      </c>
      <c r="D53" s="1">
        <f>+C53+B53</f>
        <v>20000</v>
      </c>
    </row>
    <row r="54" spans="1:12" x14ac:dyDescent="0.2">
      <c r="A54" s="3" t="s">
        <v>20</v>
      </c>
      <c r="B54" s="1">
        <v>320</v>
      </c>
      <c r="D54" s="1">
        <f>+C54+B54</f>
        <v>320</v>
      </c>
    </row>
    <row r="55" spans="1:12" x14ac:dyDescent="0.2">
      <c r="A55" s="3" t="s">
        <v>29</v>
      </c>
      <c r="B55" s="1">
        <f>-B53-B54-B57+B59-B56</f>
        <v>-11520</v>
      </c>
      <c r="C55" s="1">
        <f>-C53-C54-C57+C59-C56</f>
        <v>-6300</v>
      </c>
      <c r="D55" s="1">
        <f>+C55+B55</f>
        <v>-17820</v>
      </c>
    </row>
    <row r="56" spans="1:12" x14ac:dyDescent="0.2">
      <c r="A56" s="2" t="s">
        <v>26</v>
      </c>
      <c r="B56" s="1">
        <v>0</v>
      </c>
      <c r="C56" s="1">
        <v>300</v>
      </c>
      <c r="D56" s="1">
        <f>+C56+B56</f>
        <v>300</v>
      </c>
    </row>
    <row r="57" spans="1:12" x14ac:dyDescent="0.2">
      <c r="A57" s="1" t="s">
        <v>23</v>
      </c>
      <c r="B57" s="1">
        <f>-B59</f>
        <v>-900</v>
      </c>
      <c r="C57" s="1">
        <f>-C59</f>
        <v>-500</v>
      </c>
      <c r="D57" s="1">
        <f>+C57+B57</f>
        <v>-1400</v>
      </c>
    </row>
    <row r="58" spans="1:12" x14ac:dyDescent="0.2">
      <c r="A58" s="6" t="s">
        <v>14</v>
      </c>
    </row>
    <row r="59" spans="1:12" ht="13.5" thickBot="1" x14ac:dyDescent="0.25">
      <c r="A59" s="1" t="s">
        <v>24</v>
      </c>
      <c r="B59" s="4">
        <f>+B50</f>
        <v>900</v>
      </c>
      <c r="C59" s="4">
        <f>+C50</f>
        <v>500</v>
      </c>
      <c r="D59" s="4">
        <f>+C59+B59</f>
        <v>1400</v>
      </c>
      <c r="E59" s="4"/>
      <c r="F59" s="4"/>
      <c r="G59" s="4"/>
      <c r="H59" s="4"/>
      <c r="I59" s="4"/>
      <c r="J59" s="4"/>
      <c r="K59" s="4"/>
      <c r="L59" s="4"/>
    </row>
    <row r="60" spans="1:12" ht="13.5" thickTop="1" x14ac:dyDescent="0.2"/>
    <row r="62" spans="1:12" x14ac:dyDescent="0.2">
      <c r="A62" s="26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s="28" customFormat="1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s="28" customFormat="1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s="28" customFormat="1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s="28" customFormat="1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s="28" customFormat="1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J41"/>
  <sheetViews>
    <sheetView zoomScale="170" zoomScaleNormal="170" workbookViewId="0">
      <selection activeCell="F20" sqref="F20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7" width="11.7109375" style="1" customWidth="1"/>
    <col min="8" max="8" width="16.5703125" style="1" customWidth="1"/>
    <col min="9" max="9" width="15.5703125" style="1" customWidth="1"/>
    <col min="10" max="10" width="13.140625" style="1" customWidth="1"/>
    <col min="11" max="255" width="9.140625" style="1"/>
    <col min="256" max="256" width="22.140625" style="1" customWidth="1"/>
    <col min="257" max="257" width="11.140625" style="1" customWidth="1"/>
    <col min="258" max="258" width="12.140625" style="1" customWidth="1"/>
    <col min="259" max="259" width="11.7109375" style="1" customWidth="1"/>
    <col min="260" max="260" width="11.42578125" style="1" customWidth="1"/>
    <col min="261" max="261" width="11.7109375" style="1" customWidth="1"/>
    <col min="262" max="262" width="16.5703125" style="1" customWidth="1"/>
    <col min="263" max="263" width="9.140625" style="1"/>
    <col min="264" max="264" width="15.42578125" style="1" customWidth="1"/>
    <col min="265" max="265" width="10.85546875" style="1" customWidth="1"/>
    <col min="266" max="266" width="13.140625" style="1" customWidth="1"/>
    <col min="267" max="511" width="9.140625" style="1"/>
    <col min="512" max="512" width="22.140625" style="1" customWidth="1"/>
    <col min="513" max="513" width="11.140625" style="1" customWidth="1"/>
    <col min="514" max="514" width="12.140625" style="1" customWidth="1"/>
    <col min="515" max="515" width="11.7109375" style="1" customWidth="1"/>
    <col min="516" max="516" width="11.42578125" style="1" customWidth="1"/>
    <col min="517" max="517" width="11.7109375" style="1" customWidth="1"/>
    <col min="518" max="518" width="16.5703125" style="1" customWidth="1"/>
    <col min="519" max="519" width="9.140625" style="1"/>
    <col min="520" max="520" width="15.42578125" style="1" customWidth="1"/>
    <col min="521" max="521" width="10.85546875" style="1" customWidth="1"/>
    <col min="522" max="522" width="13.140625" style="1" customWidth="1"/>
    <col min="523" max="767" width="9.140625" style="1"/>
    <col min="768" max="768" width="22.140625" style="1" customWidth="1"/>
    <col min="769" max="769" width="11.140625" style="1" customWidth="1"/>
    <col min="770" max="770" width="12.140625" style="1" customWidth="1"/>
    <col min="771" max="771" width="11.7109375" style="1" customWidth="1"/>
    <col min="772" max="772" width="11.42578125" style="1" customWidth="1"/>
    <col min="773" max="773" width="11.7109375" style="1" customWidth="1"/>
    <col min="774" max="774" width="16.5703125" style="1" customWidth="1"/>
    <col min="775" max="775" width="9.140625" style="1"/>
    <col min="776" max="776" width="15.42578125" style="1" customWidth="1"/>
    <col min="777" max="777" width="10.85546875" style="1" customWidth="1"/>
    <col min="778" max="778" width="13.140625" style="1" customWidth="1"/>
    <col min="779" max="1023" width="9.140625" style="1"/>
    <col min="1024" max="1024" width="22.140625" style="1" customWidth="1"/>
    <col min="1025" max="1025" width="11.140625" style="1" customWidth="1"/>
    <col min="1026" max="1026" width="12.140625" style="1" customWidth="1"/>
    <col min="1027" max="1027" width="11.7109375" style="1" customWidth="1"/>
    <col min="1028" max="1028" width="11.42578125" style="1" customWidth="1"/>
    <col min="1029" max="1029" width="11.7109375" style="1" customWidth="1"/>
    <col min="1030" max="1030" width="16.5703125" style="1" customWidth="1"/>
    <col min="1031" max="1031" width="9.140625" style="1"/>
    <col min="1032" max="1032" width="15.42578125" style="1" customWidth="1"/>
    <col min="1033" max="1033" width="10.85546875" style="1" customWidth="1"/>
    <col min="1034" max="1034" width="13.140625" style="1" customWidth="1"/>
    <col min="1035" max="1279" width="9.140625" style="1"/>
    <col min="1280" max="1280" width="22.140625" style="1" customWidth="1"/>
    <col min="1281" max="1281" width="11.140625" style="1" customWidth="1"/>
    <col min="1282" max="1282" width="12.140625" style="1" customWidth="1"/>
    <col min="1283" max="1283" width="11.7109375" style="1" customWidth="1"/>
    <col min="1284" max="1284" width="11.42578125" style="1" customWidth="1"/>
    <col min="1285" max="1285" width="11.7109375" style="1" customWidth="1"/>
    <col min="1286" max="1286" width="16.5703125" style="1" customWidth="1"/>
    <col min="1287" max="1287" width="9.140625" style="1"/>
    <col min="1288" max="1288" width="15.42578125" style="1" customWidth="1"/>
    <col min="1289" max="1289" width="10.85546875" style="1" customWidth="1"/>
    <col min="1290" max="1290" width="13.140625" style="1" customWidth="1"/>
    <col min="1291" max="1535" width="9.140625" style="1"/>
    <col min="1536" max="1536" width="22.140625" style="1" customWidth="1"/>
    <col min="1537" max="1537" width="11.140625" style="1" customWidth="1"/>
    <col min="1538" max="1538" width="12.140625" style="1" customWidth="1"/>
    <col min="1539" max="1539" width="11.7109375" style="1" customWidth="1"/>
    <col min="1540" max="1540" width="11.42578125" style="1" customWidth="1"/>
    <col min="1541" max="1541" width="11.7109375" style="1" customWidth="1"/>
    <col min="1542" max="1542" width="16.5703125" style="1" customWidth="1"/>
    <col min="1543" max="1543" width="9.140625" style="1"/>
    <col min="1544" max="1544" width="15.42578125" style="1" customWidth="1"/>
    <col min="1545" max="1545" width="10.85546875" style="1" customWidth="1"/>
    <col min="1546" max="1546" width="13.140625" style="1" customWidth="1"/>
    <col min="1547" max="1791" width="9.140625" style="1"/>
    <col min="1792" max="1792" width="22.140625" style="1" customWidth="1"/>
    <col min="1793" max="1793" width="11.140625" style="1" customWidth="1"/>
    <col min="1794" max="1794" width="12.140625" style="1" customWidth="1"/>
    <col min="1795" max="1795" width="11.7109375" style="1" customWidth="1"/>
    <col min="1796" max="1796" width="11.42578125" style="1" customWidth="1"/>
    <col min="1797" max="1797" width="11.7109375" style="1" customWidth="1"/>
    <col min="1798" max="1798" width="16.5703125" style="1" customWidth="1"/>
    <col min="1799" max="1799" width="9.140625" style="1"/>
    <col min="1800" max="1800" width="15.42578125" style="1" customWidth="1"/>
    <col min="1801" max="1801" width="10.85546875" style="1" customWidth="1"/>
    <col min="1802" max="1802" width="13.140625" style="1" customWidth="1"/>
    <col min="1803" max="2047" width="9.140625" style="1"/>
    <col min="2048" max="2048" width="22.140625" style="1" customWidth="1"/>
    <col min="2049" max="2049" width="11.140625" style="1" customWidth="1"/>
    <col min="2050" max="2050" width="12.140625" style="1" customWidth="1"/>
    <col min="2051" max="2051" width="11.7109375" style="1" customWidth="1"/>
    <col min="2052" max="2052" width="11.42578125" style="1" customWidth="1"/>
    <col min="2053" max="2053" width="11.7109375" style="1" customWidth="1"/>
    <col min="2054" max="2054" width="16.5703125" style="1" customWidth="1"/>
    <col min="2055" max="2055" width="9.140625" style="1"/>
    <col min="2056" max="2056" width="15.42578125" style="1" customWidth="1"/>
    <col min="2057" max="2057" width="10.85546875" style="1" customWidth="1"/>
    <col min="2058" max="2058" width="13.140625" style="1" customWidth="1"/>
    <col min="2059" max="2303" width="9.140625" style="1"/>
    <col min="2304" max="2304" width="22.140625" style="1" customWidth="1"/>
    <col min="2305" max="2305" width="11.140625" style="1" customWidth="1"/>
    <col min="2306" max="2306" width="12.140625" style="1" customWidth="1"/>
    <col min="2307" max="2307" width="11.7109375" style="1" customWidth="1"/>
    <col min="2308" max="2308" width="11.42578125" style="1" customWidth="1"/>
    <col min="2309" max="2309" width="11.7109375" style="1" customWidth="1"/>
    <col min="2310" max="2310" width="16.5703125" style="1" customWidth="1"/>
    <col min="2311" max="2311" width="9.140625" style="1"/>
    <col min="2312" max="2312" width="15.42578125" style="1" customWidth="1"/>
    <col min="2313" max="2313" width="10.85546875" style="1" customWidth="1"/>
    <col min="2314" max="2314" width="13.140625" style="1" customWidth="1"/>
    <col min="2315" max="2559" width="9.140625" style="1"/>
    <col min="2560" max="2560" width="22.140625" style="1" customWidth="1"/>
    <col min="2561" max="2561" width="11.140625" style="1" customWidth="1"/>
    <col min="2562" max="2562" width="12.140625" style="1" customWidth="1"/>
    <col min="2563" max="2563" width="11.7109375" style="1" customWidth="1"/>
    <col min="2564" max="2564" width="11.42578125" style="1" customWidth="1"/>
    <col min="2565" max="2565" width="11.7109375" style="1" customWidth="1"/>
    <col min="2566" max="2566" width="16.5703125" style="1" customWidth="1"/>
    <col min="2567" max="2567" width="9.140625" style="1"/>
    <col min="2568" max="2568" width="15.42578125" style="1" customWidth="1"/>
    <col min="2569" max="2569" width="10.85546875" style="1" customWidth="1"/>
    <col min="2570" max="2570" width="13.140625" style="1" customWidth="1"/>
    <col min="2571" max="2815" width="9.140625" style="1"/>
    <col min="2816" max="2816" width="22.140625" style="1" customWidth="1"/>
    <col min="2817" max="2817" width="11.140625" style="1" customWidth="1"/>
    <col min="2818" max="2818" width="12.140625" style="1" customWidth="1"/>
    <col min="2819" max="2819" width="11.7109375" style="1" customWidth="1"/>
    <col min="2820" max="2820" width="11.42578125" style="1" customWidth="1"/>
    <col min="2821" max="2821" width="11.7109375" style="1" customWidth="1"/>
    <col min="2822" max="2822" width="16.5703125" style="1" customWidth="1"/>
    <col min="2823" max="2823" width="9.140625" style="1"/>
    <col min="2824" max="2824" width="15.42578125" style="1" customWidth="1"/>
    <col min="2825" max="2825" width="10.85546875" style="1" customWidth="1"/>
    <col min="2826" max="2826" width="13.140625" style="1" customWidth="1"/>
    <col min="2827" max="3071" width="9.140625" style="1"/>
    <col min="3072" max="3072" width="22.140625" style="1" customWidth="1"/>
    <col min="3073" max="3073" width="11.140625" style="1" customWidth="1"/>
    <col min="3074" max="3074" width="12.140625" style="1" customWidth="1"/>
    <col min="3075" max="3075" width="11.7109375" style="1" customWidth="1"/>
    <col min="3076" max="3076" width="11.42578125" style="1" customWidth="1"/>
    <col min="3077" max="3077" width="11.7109375" style="1" customWidth="1"/>
    <col min="3078" max="3078" width="16.5703125" style="1" customWidth="1"/>
    <col min="3079" max="3079" width="9.140625" style="1"/>
    <col min="3080" max="3080" width="15.42578125" style="1" customWidth="1"/>
    <col min="3081" max="3081" width="10.85546875" style="1" customWidth="1"/>
    <col min="3082" max="3082" width="13.140625" style="1" customWidth="1"/>
    <col min="3083" max="3327" width="9.140625" style="1"/>
    <col min="3328" max="3328" width="22.140625" style="1" customWidth="1"/>
    <col min="3329" max="3329" width="11.140625" style="1" customWidth="1"/>
    <col min="3330" max="3330" width="12.140625" style="1" customWidth="1"/>
    <col min="3331" max="3331" width="11.7109375" style="1" customWidth="1"/>
    <col min="3332" max="3332" width="11.42578125" style="1" customWidth="1"/>
    <col min="3333" max="3333" width="11.7109375" style="1" customWidth="1"/>
    <col min="3334" max="3334" width="16.5703125" style="1" customWidth="1"/>
    <col min="3335" max="3335" width="9.140625" style="1"/>
    <col min="3336" max="3336" width="15.42578125" style="1" customWidth="1"/>
    <col min="3337" max="3337" width="10.85546875" style="1" customWidth="1"/>
    <col min="3338" max="3338" width="13.140625" style="1" customWidth="1"/>
    <col min="3339" max="3583" width="9.140625" style="1"/>
    <col min="3584" max="3584" width="22.140625" style="1" customWidth="1"/>
    <col min="3585" max="3585" width="11.140625" style="1" customWidth="1"/>
    <col min="3586" max="3586" width="12.140625" style="1" customWidth="1"/>
    <col min="3587" max="3587" width="11.7109375" style="1" customWidth="1"/>
    <col min="3588" max="3588" width="11.42578125" style="1" customWidth="1"/>
    <col min="3589" max="3589" width="11.7109375" style="1" customWidth="1"/>
    <col min="3590" max="3590" width="16.5703125" style="1" customWidth="1"/>
    <col min="3591" max="3591" width="9.140625" style="1"/>
    <col min="3592" max="3592" width="15.42578125" style="1" customWidth="1"/>
    <col min="3593" max="3593" width="10.85546875" style="1" customWidth="1"/>
    <col min="3594" max="3594" width="13.140625" style="1" customWidth="1"/>
    <col min="3595" max="3839" width="9.140625" style="1"/>
    <col min="3840" max="3840" width="22.140625" style="1" customWidth="1"/>
    <col min="3841" max="3841" width="11.140625" style="1" customWidth="1"/>
    <col min="3842" max="3842" width="12.140625" style="1" customWidth="1"/>
    <col min="3843" max="3843" width="11.7109375" style="1" customWidth="1"/>
    <col min="3844" max="3844" width="11.42578125" style="1" customWidth="1"/>
    <col min="3845" max="3845" width="11.7109375" style="1" customWidth="1"/>
    <col min="3846" max="3846" width="16.5703125" style="1" customWidth="1"/>
    <col min="3847" max="3847" width="9.140625" style="1"/>
    <col min="3848" max="3848" width="15.42578125" style="1" customWidth="1"/>
    <col min="3849" max="3849" width="10.85546875" style="1" customWidth="1"/>
    <col min="3850" max="3850" width="13.140625" style="1" customWidth="1"/>
    <col min="3851" max="4095" width="9.140625" style="1"/>
    <col min="4096" max="4096" width="22.140625" style="1" customWidth="1"/>
    <col min="4097" max="4097" width="11.140625" style="1" customWidth="1"/>
    <col min="4098" max="4098" width="12.140625" style="1" customWidth="1"/>
    <col min="4099" max="4099" width="11.7109375" style="1" customWidth="1"/>
    <col min="4100" max="4100" width="11.42578125" style="1" customWidth="1"/>
    <col min="4101" max="4101" width="11.7109375" style="1" customWidth="1"/>
    <col min="4102" max="4102" width="16.5703125" style="1" customWidth="1"/>
    <col min="4103" max="4103" width="9.140625" style="1"/>
    <col min="4104" max="4104" width="15.42578125" style="1" customWidth="1"/>
    <col min="4105" max="4105" width="10.85546875" style="1" customWidth="1"/>
    <col min="4106" max="4106" width="13.140625" style="1" customWidth="1"/>
    <col min="4107" max="4351" width="9.140625" style="1"/>
    <col min="4352" max="4352" width="22.140625" style="1" customWidth="1"/>
    <col min="4353" max="4353" width="11.140625" style="1" customWidth="1"/>
    <col min="4354" max="4354" width="12.140625" style="1" customWidth="1"/>
    <col min="4355" max="4355" width="11.7109375" style="1" customWidth="1"/>
    <col min="4356" max="4356" width="11.42578125" style="1" customWidth="1"/>
    <col min="4357" max="4357" width="11.7109375" style="1" customWidth="1"/>
    <col min="4358" max="4358" width="16.5703125" style="1" customWidth="1"/>
    <col min="4359" max="4359" width="9.140625" style="1"/>
    <col min="4360" max="4360" width="15.42578125" style="1" customWidth="1"/>
    <col min="4361" max="4361" width="10.85546875" style="1" customWidth="1"/>
    <col min="4362" max="4362" width="13.140625" style="1" customWidth="1"/>
    <col min="4363" max="4607" width="9.140625" style="1"/>
    <col min="4608" max="4608" width="22.140625" style="1" customWidth="1"/>
    <col min="4609" max="4609" width="11.140625" style="1" customWidth="1"/>
    <col min="4610" max="4610" width="12.140625" style="1" customWidth="1"/>
    <col min="4611" max="4611" width="11.7109375" style="1" customWidth="1"/>
    <col min="4612" max="4612" width="11.42578125" style="1" customWidth="1"/>
    <col min="4613" max="4613" width="11.7109375" style="1" customWidth="1"/>
    <col min="4614" max="4614" width="16.5703125" style="1" customWidth="1"/>
    <col min="4615" max="4615" width="9.140625" style="1"/>
    <col min="4616" max="4616" width="15.42578125" style="1" customWidth="1"/>
    <col min="4617" max="4617" width="10.85546875" style="1" customWidth="1"/>
    <col min="4618" max="4618" width="13.140625" style="1" customWidth="1"/>
    <col min="4619" max="4863" width="9.140625" style="1"/>
    <col min="4864" max="4864" width="22.140625" style="1" customWidth="1"/>
    <col min="4865" max="4865" width="11.140625" style="1" customWidth="1"/>
    <col min="4866" max="4866" width="12.140625" style="1" customWidth="1"/>
    <col min="4867" max="4867" width="11.7109375" style="1" customWidth="1"/>
    <col min="4868" max="4868" width="11.42578125" style="1" customWidth="1"/>
    <col min="4869" max="4869" width="11.7109375" style="1" customWidth="1"/>
    <col min="4870" max="4870" width="16.5703125" style="1" customWidth="1"/>
    <col min="4871" max="4871" width="9.140625" style="1"/>
    <col min="4872" max="4872" width="15.42578125" style="1" customWidth="1"/>
    <col min="4873" max="4873" width="10.85546875" style="1" customWidth="1"/>
    <col min="4874" max="4874" width="13.140625" style="1" customWidth="1"/>
    <col min="4875" max="5119" width="9.140625" style="1"/>
    <col min="5120" max="5120" width="22.140625" style="1" customWidth="1"/>
    <col min="5121" max="5121" width="11.140625" style="1" customWidth="1"/>
    <col min="5122" max="5122" width="12.140625" style="1" customWidth="1"/>
    <col min="5123" max="5123" width="11.7109375" style="1" customWidth="1"/>
    <col min="5124" max="5124" width="11.42578125" style="1" customWidth="1"/>
    <col min="5125" max="5125" width="11.7109375" style="1" customWidth="1"/>
    <col min="5126" max="5126" width="16.5703125" style="1" customWidth="1"/>
    <col min="5127" max="5127" width="9.140625" style="1"/>
    <col min="5128" max="5128" width="15.42578125" style="1" customWidth="1"/>
    <col min="5129" max="5129" width="10.85546875" style="1" customWidth="1"/>
    <col min="5130" max="5130" width="13.140625" style="1" customWidth="1"/>
    <col min="5131" max="5375" width="9.140625" style="1"/>
    <col min="5376" max="5376" width="22.140625" style="1" customWidth="1"/>
    <col min="5377" max="5377" width="11.140625" style="1" customWidth="1"/>
    <col min="5378" max="5378" width="12.140625" style="1" customWidth="1"/>
    <col min="5379" max="5379" width="11.7109375" style="1" customWidth="1"/>
    <col min="5380" max="5380" width="11.42578125" style="1" customWidth="1"/>
    <col min="5381" max="5381" width="11.7109375" style="1" customWidth="1"/>
    <col min="5382" max="5382" width="16.5703125" style="1" customWidth="1"/>
    <col min="5383" max="5383" width="9.140625" style="1"/>
    <col min="5384" max="5384" width="15.42578125" style="1" customWidth="1"/>
    <col min="5385" max="5385" width="10.85546875" style="1" customWidth="1"/>
    <col min="5386" max="5386" width="13.140625" style="1" customWidth="1"/>
    <col min="5387" max="5631" width="9.140625" style="1"/>
    <col min="5632" max="5632" width="22.140625" style="1" customWidth="1"/>
    <col min="5633" max="5633" width="11.140625" style="1" customWidth="1"/>
    <col min="5634" max="5634" width="12.140625" style="1" customWidth="1"/>
    <col min="5635" max="5635" width="11.7109375" style="1" customWidth="1"/>
    <col min="5636" max="5636" width="11.42578125" style="1" customWidth="1"/>
    <col min="5637" max="5637" width="11.7109375" style="1" customWidth="1"/>
    <col min="5638" max="5638" width="16.5703125" style="1" customWidth="1"/>
    <col min="5639" max="5639" width="9.140625" style="1"/>
    <col min="5640" max="5640" width="15.42578125" style="1" customWidth="1"/>
    <col min="5641" max="5641" width="10.85546875" style="1" customWidth="1"/>
    <col min="5642" max="5642" width="13.140625" style="1" customWidth="1"/>
    <col min="5643" max="5887" width="9.140625" style="1"/>
    <col min="5888" max="5888" width="22.140625" style="1" customWidth="1"/>
    <col min="5889" max="5889" width="11.140625" style="1" customWidth="1"/>
    <col min="5890" max="5890" width="12.140625" style="1" customWidth="1"/>
    <col min="5891" max="5891" width="11.7109375" style="1" customWidth="1"/>
    <col min="5892" max="5892" width="11.42578125" style="1" customWidth="1"/>
    <col min="5893" max="5893" width="11.7109375" style="1" customWidth="1"/>
    <col min="5894" max="5894" width="16.5703125" style="1" customWidth="1"/>
    <col min="5895" max="5895" width="9.140625" style="1"/>
    <col min="5896" max="5896" width="15.42578125" style="1" customWidth="1"/>
    <col min="5897" max="5897" width="10.85546875" style="1" customWidth="1"/>
    <col min="5898" max="5898" width="13.140625" style="1" customWidth="1"/>
    <col min="5899" max="6143" width="9.140625" style="1"/>
    <col min="6144" max="6144" width="22.140625" style="1" customWidth="1"/>
    <col min="6145" max="6145" width="11.140625" style="1" customWidth="1"/>
    <col min="6146" max="6146" width="12.140625" style="1" customWidth="1"/>
    <col min="6147" max="6147" width="11.7109375" style="1" customWidth="1"/>
    <col min="6148" max="6148" width="11.42578125" style="1" customWidth="1"/>
    <col min="6149" max="6149" width="11.7109375" style="1" customWidth="1"/>
    <col min="6150" max="6150" width="16.5703125" style="1" customWidth="1"/>
    <col min="6151" max="6151" width="9.140625" style="1"/>
    <col min="6152" max="6152" width="15.42578125" style="1" customWidth="1"/>
    <col min="6153" max="6153" width="10.85546875" style="1" customWidth="1"/>
    <col min="6154" max="6154" width="13.140625" style="1" customWidth="1"/>
    <col min="6155" max="6399" width="9.140625" style="1"/>
    <col min="6400" max="6400" width="22.140625" style="1" customWidth="1"/>
    <col min="6401" max="6401" width="11.140625" style="1" customWidth="1"/>
    <col min="6402" max="6402" width="12.140625" style="1" customWidth="1"/>
    <col min="6403" max="6403" width="11.7109375" style="1" customWidth="1"/>
    <col min="6404" max="6404" width="11.42578125" style="1" customWidth="1"/>
    <col min="6405" max="6405" width="11.7109375" style="1" customWidth="1"/>
    <col min="6406" max="6406" width="16.5703125" style="1" customWidth="1"/>
    <col min="6407" max="6407" width="9.140625" style="1"/>
    <col min="6408" max="6408" width="15.42578125" style="1" customWidth="1"/>
    <col min="6409" max="6409" width="10.85546875" style="1" customWidth="1"/>
    <col min="6410" max="6410" width="13.140625" style="1" customWidth="1"/>
    <col min="6411" max="6655" width="9.140625" style="1"/>
    <col min="6656" max="6656" width="22.140625" style="1" customWidth="1"/>
    <col min="6657" max="6657" width="11.140625" style="1" customWidth="1"/>
    <col min="6658" max="6658" width="12.140625" style="1" customWidth="1"/>
    <col min="6659" max="6659" width="11.7109375" style="1" customWidth="1"/>
    <col min="6660" max="6660" width="11.42578125" style="1" customWidth="1"/>
    <col min="6661" max="6661" width="11.7109375" style="1" customWidth="1"/>
    <col min="6662" max="6662" width="16.5703125" style="1" customWidth="1"/>
    <col min="6663" max="6663" width="9.140625" style="1"/>
    <col min="6664" max="6664" width="15.42578125" style="1" customWidth="1"/>
    <col min="6665" max="6665" width="10.85546875" style="1" customWidth="1"/>
    <col min="6666" max="6666" width="13.140625" style="1" customWidth="1"/>
    <col min="6667" max="6911" width="9.140625" style="1"/>
    <col min="6912" max="6912" width="22.140625" style="1" customWidth="1"/>
    <col min="6913" max="6913" width="11.140625" style="1" customWidth="1"/>
    <col min="6914" max="6914" width="12.140625" style="1" customWidth="1"/>
    <col min="6915" max="6915" width="11.7109375" style="1" customWidth="1"/>
    <col min="6916" max="6916" width="11.42578125" style="1" customWidth="1"/>
    <col min="6917" max="6917" width="11.7109375" style="1" customWidth="1"/>
    <col min="6918" max="6918" width="16.5703125" style="1" customWidth="1"/>
    <col min="6919" max="6919" width="9.140625" style="1"/>
    <col min="6920" max="6920" width="15.42578125" style="1" customWidth="1"/>
    <col min="6921" max="6921" width="10.85546875" style="1" customWidth="1"/>
    <col min="6922" max="6922" width="13.140625" style="1" customWidth="1"/>
    <col min="6923" max="7167" width="9.140625" style="1"/>
    <col min="7168" max="7168" width="22.140625" style="1" customWidth="1"/>
    <col min="7169" max="7169" width="11.140625" style="1" customWidth="1"/>
    <col min="7170" max="7170" width="12.140625" style="1" customWidth="1"/>
    <col min="7171" max="7171" width="11.7109375" style="1" customWidth="1"/>
    <col min="7172" max="7172" width="11.42578125" style="1" customWidth="1"/>
    <col min="7173" max="7173" width="11.7109375" style="1" customWidth="1"/>
    <col min="7174" max="7174" width="16.5703125" style="1" customWidth="1"/>
    <col min="7175" max="7175" width="9.140625" style="1"/>
    <col min="7176" max="7176" width="15.42578125" style="1" customWidth="1"/>
    <col min="7177" max="7177" width="10.85546875" style="1" customWidth="1"/>
    <col min="7178" max="7178" width="13.140625" style="1" customWidth="1"/>
    <col min="7179" max="7423" width="9.140625" style="1"/>
    <col min="7424" max="7424" width="22.140625" style="1" customWidth="1"/>
    <col min="7425" max="7425" width="11.140625" style="1" customWidth="1"/>
    <col min="7426" max="7426" width="12.140625" style="1" customWidth="1"/>
    <col min="7427" max="7427" width="11.7109375" style="1" customWidth="1"/>
    <col min="7428" max="7428" width="11.42578125" style="1" customWidth="1"/>
    <col min="7429" max="7429" width="11.7109375" style="1" customWidth="1"/>
    <col min="7430" max="7430" width="16.5703125" style="1" customWidth="1"/>
    <col min="7431" max="7431" width="9.140625" style="1"/>
    <col min="7432" max="7432" width="15.42578125" style="1" customWidth="1"/>
    <col min="7433" max="7433" width="10.85546875" style="1" customWidth="1"/>
    <col min="7434" max="7434" width="13.140625" style="1" customWidth="1"/>
    <col min="7435" max="7679" width="9.140625" style="1"/>
    <col min="7680" max="7680" width="22.140625" style="1" customWidth="1"/>
    <col min="7681" max="7681" width="11.140625" style="1" customWidth="1"/>
    <col min="7682" max="7682" width="12.140625" style="1" customWidth="1"/>
    <col min="7683" max="7683" width="11.7109375" style="1" customWidth="1"/>
    <col min="7684" max="7684" width="11.42578125" style="1" customWidth="1"/>
    <col min="7685" max="7685" width="11.7109375" style="1" customWidth="1"/>
    <col min="7686" max="7686" width="16.5703125" style="1" customWidth="1"/>
    <col min="7687" max="7687" width="9.140625" style="1"/>
    <col min="7688" max="7688" width="15.42578125" style="1" customWidth="1"/>
    <col min="7689" max="7689" width="10.85546875" style="1" customWidth="1"/>
    <col min="7690" max="7690" width="13.140625" style="1" customWidth="1"/>
    <col min="7691" max="7935" width="9.140625" style="1"/>
    <col min="7936" max="7936" width="22.140625" style="1" customWidth="1"/>
    <col min="7937" max="7937" width="11.140625" style="1" customWidth="1"/>
    <col min="7938" max="7938" width="12.140625" style="1" customWidth="1"/>
    <col min="7939" max="7939" width="11.7109375" style="1" customWidth="1"/>
    <col min="7940" max="7940" width="11.42578125" style="1" customWidth="1"/>
    <col min="7941" max="7941" width="11.7109375" style="1" customWidth="1"/>
    <col min="7942" max="7942" width="16.5703125" style="1" customWidth="1"/>
    <col min="7943" max="7943" width="9.140625" style="1"/>
    <col min="7944" max="7944" width="15.42578125" style="1" customWidth="1"/>
    <col min="7945" max="7945" width="10.85546875" style="1" customWidth="1"/>
    <col min="7946" max="7946" width="13.140625" style="1" customWidth="1"/>
    <col min="7947" max="8191" width="9.140625" style="1"/>
    <col min="8192" max="8192" width="22.140625" style="1" customWidth="1"/>
    <col min="8193" max="8193" width="11.140625" style="1" customWidth="1"/>
    <col min="8194" max="8194" width="12.140625" style="1" customWidth="1"/>
    <col min="8195" max="8195" width="11.7109375" style="1" customWidth="1"/>
    <col min="8196" max="8196" width="11.42578125" style="1" customWidth="1"/>
    <col min="8197" max="8197" width="11.7109375" style="1" customWidth="1"/>
    <col min="8198" max="8198" width="16.5703125" style="1" customWidth="1"/>
    <col min="8199" max="8199" width="9.140625" style="1"/>
    <col min="8200" max="8200" width="15.42578125" style="1" customWidth="1"/>
    <col min="8201" max="8201" width="10.85546875" style="1" customWidth="1"/>
    <col min="8202" max="8202" width="13.140625" style="1" customWidth="1"/>
    <col min="8203" max="8447" width="9.140625" style="1"/>
    <col min="8448" max="8448" width="22.140625" style="1" customWidth="1"/>
    <col min="8449" max="8449" width="11.140625" style="1" customWidth="1"/>
    <col min="8450" max="8450" width="12.140625" style="1" customWidth="1"/>
    <col min="8451" max="8451" width="11.7109375" style="1" customWidth="1"/>
    <col min="8452" max="8452" width="11.42578125" style="1" customWidth="1"/>
    <col min="8453" max="8453" width="11.7109375" style="1" customWidth="1"/>
    <col min="8454" max="8454" width="16.5703125" style="1" customWidth="1"/>
    <col min="8455" max="8455" width="9.140625" style="1"/>
    <col min="8456" max="8456" width="15.42578125" style="1" customWidth="1"/>
    <col min="8457" max="8457" width="10.85546875" style="1" customWidth="1"/>
    <col min="8458" max="8458" width="13.140625" style="1" customWidth="1"/>
    <col min="8459" max="8703" width="9.140625" style="1"/>
    <col min="8704" max="8704" width="22.140625" style="1" customWidth="1"/>
    <col min="8705" max="8705" width="11.140625" style="1" customWidth="1"/>
    <col min="8706" max="8706" width="12.140625" style="1" customWidth="1"/>
    <col min="8707" max="8707" width="11.7109375" style="1" customWidth="1"/>
    <col min="8708" max="8708" width="11.42578125" style="1" customWidth="1"/>
    <col min="8709" max="8709" width="11.7109375" style="1" customWidth="1"/>
    <col min="8710" max="8710" width="16.5703125" style="1" customWidth="1"/>
    <col min="8711" max="8711" width="9.140625" style="1"/>
    <col min="8712" max="8712" width="15.42578125" style="1" customWidth="1"/>
    <col min="8713" max="8713" width="10.85546875" style="1" customWidth="1"/>
    <col min="8714" max="8714" width="13.140625" style="1" customWidth="1"/>
    <col min="8715" max="8959" width="9.140625" style="1"/>
    <col min="8960" max="8960" width="22.140625" style="1" customWidth="1"/>
    <col min="8961" max="8961" width="11.140625" style="1" customWidth="1"/>
    <col min="8962" max="8962" width="12.140625" style="1" customWidth="1"/>
    <col min="8963" max="8963" width="11.7109375" style="1" customWidth="1"/>
    <col min="8964" max="8964" width="11.42578125" style="1" customWidth="1"/>
    <col min="8965" max="8965" width="11.7109375" style="1" customWidth="1"/>
    <col min="8966" max="8966" width="16.5703125" style="1" customWidth="1"/>
    <col min="8967" max="8967" width="9.140625" style="1"/>
    <col min="8968" max="8968" width="15.42578125" style="1" customWidth="1"/>
    <col min="8969" max="8969" width="10.85546875" style="1" customWidth="1"/>
    <col min="8970" max="8970" width="13.140625" style="1" customWidth="1"/>
    <col min="8971" max="9215" width="9.140625" style="1"/>
    <col min="9216" max="9216" width="22.140625" style="1" customWidth="1"/>
    <col min="9217" max="9217" width="11.140625" style="1" customWidth="1"/>
    <col min="9218" max="9218" width="12.140625" style="1" customWidth="1"/>
    <col min="9219" max="9219" width="11.7109375" style="1" customWidth="1"/>
    <col min="9220" max="9220" width="11.42578125" style="1" customWidth="1"/>
    <col min="9221" max="9221" width="11.7109375" style="1" customWidth="1"/>
    <col min="9222" max="9222" width="16.5703125" style="1" customWidth="1"/>
    <col min="9223" max="9223" width="9.140625" style="1"/>
    <col min="9224" max="9224" width="15.42578125" style="1" customWidth="1"/>
    <col min="9225" max="9225" width="10.85546875" style="1" customWidth="1"/>
    <col min="9226" max="9226" width="13.140625" style="1" customWidth="1"/>
    <col min="9227" max="9471" width="9.140625" style="1"/>
    <col min="9472" max="9472" width="22.140625" style="1" customWidth="1"/>
    <col min="9473" max="9473" width="11.140625" style="1" customWidth="1"/>
    <col min="9474" max="9474" width="12.140625" style="1" customWidth="1"/>
    <col min="9475" max="9475" width="11.7109375" style="1" customWidth="1"/>
    <col min="9476" max="9476" width="11.42578125" style="1" customWidth="1"/>
    <col min="9477" max="9477" width="11.7109375" style="1" customWidth="1"/>
    <col min="9478" max="9478" width="16.5703125" style="1" customWidth="1"/>
    <col min="9479" max="9479" width="9.140625" style="1"/>
    <col min="9480" max="9480" width="15.42578125" style="1" customWidth="1"/>
    <col min="9481" max="9481" width="10.85546875" style="1" customWidth="1"/>
    <col min="9482" max="9482" width="13.140625" style="1" customWidth="1"/>
    <col min="9483" max="9727" width="9.140625" style="1"/>
    <col min="9728" max="9728" width="22.140625" style="1" customWidth="1"/>
    <col min="9729" max="9729" width="11.140625" style="1" customWidth="1"/>
    <col min="9730" max="9730" width="12.140625" style="1" customWidth="1"/>
    <col min="9731" max="9731" width="11.7109375" style="1" customWidth="1"/>
    <col min="9732" max="9732" width="11.42578125" style="1" customWidth="1"/>
    <col min="9733" max="9733" width="11.7109375" style="1" customWidth="1"/>
    <col min="9734" max="9734" width="16.5703125" style="1" customWidth="1"/>
    <col min="9735" max="9735" width="9.140625" style="1"/>
    <col min="9736" max="9736" width="15.42578125" style="1" customWidth="1"/>
    <col min="9737" max="9737" width="10.85546875" style="1" customWidth="1"/>
    <col min="9738" max="9738" width="13.140625" style="1" customWidth="1"/>
    <col min="9739" max="9983" width="9.140625" style="1"/>
    <col min="9984" max="9984" width="22.140625" style="1" customWidth="1"/>
    <col min="9985" max="9985" width="11.140625" style="1" customWidth="1"/>
    <col min="9986" max="9986" width="12.140625" style="1" customWidth="1"/>
    <col min="9987" max="9987" width="11.7109375" style="1" customWidth="1"/>
    <col min="9988" max="9988" width="11.42578125" style="1" customWidth="1"/>
    <col min="9989" max="9989" width="11.7109375" style="1" customWidth="1"/>
    <col min="9990" max="9990" width="16.5703125" style="1" customWidth="1"/>
    <col min="9991" max="9991" width="9.140625" style="1"/>
    <col min="9992" max="9992" width="15.42578125" style="1" customWidth="1"/>
    <col min="9993" max="9993" width="10.85546875" style="1" customWidth="1"/>
    <col min="9994" max="9994" width="13.140625" style="1" customWidth="1"/>
    <col min="9995" max="10239" width="9.140625" style="1"/>
    <col min="10240" max="10240" width="22.140625" style="1" customWidth="1"/>
    <col min="10241" max="10241" width="11.140625" style="1" customWidth="1"/>
    <col min="10242" max="10242" width="12.140625" style="1" customWidth="1"/>
    <col min="10243" max="10243" width="11.7109375" style="1" customWidth="1"/>
    <col min="10244" max="10244" width="11.42578125" style="1" customWidth="1"/>
    <col min="10245" max="10245" width="11.7109375" style="1" customWidth="1"/>
    <col min="10246" max="10246" width="16.5703125" style="1" customWidth="1"/>
    <col min="10247" max="10247" width="9.140625" style="1"/>
    <col min="10248" max="10248" width="15.42578125" style="1" customWidth="1"/>
    <col min="10249" max="10249" width="10.85546875" style="1" customWidth="1"/>
    <col min="10250" max="10250" width="13.140625" style="1" customWidth="1"/>
    <col min="10251" max="10495" width="9.140625" style="1"/>
    <col min="10496" max="10496" width="22.140625" style="1" customWidth="1"/>
    <col min="10497" max="10497" width="11.140625" style="1" customWidth="1"/>
    <col min="10498" max="10498" width="12.140625" style="1" customWidth="1"/>
    <col min="10499" max="10499" width="11.7109375" style="1" customWidth="1"/>
    <col min="10500" max="10500" width="11.42578125" style="1" customWidth="1"/>
    <col min="10501" max="10501" width="11.7109375" style="1" customWidth="1"/>
    <col min="10502" max="10502" width="16.5703125" style="1" customWidth="1"/>
    <col min="10503" max="10503" width="9.140625" style="1"/>
    <col min="10504" max="10504" width="15.42578125" style="1" customWidth="1"/>
    <col min="10505" max="10505" width="10.85546875" style="1" customWidth="1"/>
    <col min="10506" max="10506" width="13.140625" style="1" customWidth="1"/>
    <col min="10507" max="10751" width="9.140625" style="1"/>
    <col min="10752" max="10752" width="22.140625" style="1" customWidth="1"/>
    <col min="10753" max="10753" width="11.140625" style="1" customWidth="1"/>
    <col min="10754" max="10754" width="12.140625" style="1" customWidth="1"/>
    <col min="10755" max="10755" width="11.7109375" style="1" customWidth="1"/>
    <col min="10756" max="10756" width="11.42578125" style="1" customWidth="1"/>
    <col min="10757" max="10757" width="11.7109375" style="1" customWidth="1"/>
    <col min="10758" max="10758" width="16.5703125" style="1" customWidth="1"/>
    <col min="10759" max="10759" width="9.140625" style="1"/>
    <col min="10760" max="10760" width="15.42578125" style="1" customWidth="1"/>
    <col min="10761" max="10761" width="10.85546875" style="1" customWidth="1"/>
    <col min="10762" max="10762" width="13.140625" style="1" customWidth="1"/>
    <col min="10763" max="11007" width="9.140625" style="1"/>
    <col min="11008" max="11008" width="22.140625" style="1" customWidth="1"/>
    <col min="11009" max="11009" width="11.140625" style="1" customWidth="1"/>
    <col min="11010" max="11010" width="12.140625" style="1" customWidth="1"/>
    <col min="11011" max="11011" width="11.7109375" style="1" customWidth="1"/>
    <col min="11012" max="11012" width="11.42578125" style="1" customWidth="1"/>
    <col min="11013" max="11013" width="11.7109375" style="1" customWidth="1"/>
    <col min="11014" max="11014" width="16.5703125" style="1" customWidth="1"/>
    <col min="11015" max="11015" width="9.140625" style="1"/>
    <col min="11016" max="11016" width="15.42578125" style="1" customWidth="1"/>
    <col min="11017" max="11017" width="10.85546875" style="1" customWidth="1"/>
    <col min="11018" max="11018" width="13.140625" style="1" customWidth="1"/>
    <col min="11019" max="11263" width="9.140625" style="1"/>
    <col min="11264" max="11264" width="22.140625" style="1" customWidth="1"/>
    <col min="11265" max="11265" width="11.140625" style="1" customWidth="1"/>
    <col min="11266" max="11266" width="12.140625" style="1" customWidth="1"/>
    <col min="11267" max="11267" width="11.7109375" style="1" customWidth="1"/>
    <col min="11268" max="11268" width="11.42578125" style="1" customWidth="1"/>
    <col min="11269" max="11269" width="11.7109375" style="1" customWidth="1"/>
    <col min="11270" max="11270" width="16.5703125" style="1" customWidth="1"/>
    <col min="11271" max="11271" width="9.140625" style="1"/>
    <col min="11272" max="11272" width="15.42578125" style="1" customWidth="1"/>
    <col min="11273" max="11273" width="10.85546875" style="1" customWidth="1"/>
    <col min="11274" max="11274" width="13.140625" style="1" customWidth="1"/>
    <col min="11275" max="11519" width="9.140625" style="1"/>
    <col min="11520" max="11520" width="22.140625" style="1" customWidth="1"/>
    <col min="11521" max="11521" width="11.140625" style="1" customWidth="1"/>
    <col min="11522" max="11522" width="12.140625" style="1" customWidth="1"/>
    <col min="11523" max="11523" width="11.7109375" style="1" customWidth="1"/>
    <col min="11524" max="11524" width="11.42578125" style="1" customWidth="1"/>
    <col min="11525" max="11525" width="11.7109375" style="1" customWidth="1"/>
    <col min="11526" max="11526" width="16.5703125" style="1" customWidth="1"/>
    <col min="11527" max="11527" width="9.140625" style="1"/>
    <col min="11528" max="11528" width="15.42578125" style="1" customWidth="1"/>
    <col min="11529" max="11529" width="10.85546875" style="1" customWidth="1"/>
    <col min="11530" max="11530" width="13.140625" style="1" customWidth="1"/>
    <col min="11531" max="11775" width="9.140625" style="1"/>
    <col min="11776" max="11776" width="22.140625" style="1" customWidth="1"/>
    <col min="11777" max="11777" width="11.140625" style="1" customWidth="1"/>
    <col min="11778" max="11778" width="12.140625" style="1" customWidth="1"/>
    <col min="11779" max="11779" width="11.7109375" style="1" customWidth="1"/>
    <col min="11780" max="11780" width="11.42578125" style="1" customWidth="1"/>
    <col min="11781" max="11781" width="11.7109375" style="1" customWidth="1"/>
    <col min="11782" max="11782" width="16.5703125" style="1" customWidth="1"/>
    <col min="11783" max="11783" width="9.140625" style="1"/>
    <col min="11784" max="11784" width="15.42578125" style="1" customWidth="1"/>
    <col min="11785" max="11785" width="10.85546875" style="1" customWidth="1"/>
    <col min="11786" max="11786" width="13.140625" style="1" customWidth="1"/>
    <col min="11787" max="12031" width="9.140625" style="1"/>
    <col min="12032" max="12032" width="22.140625" style="1" customWidth="1"/>
    <col min="12033" max="12033" width="11.140625" style="1" customWidth="1"/>
    <col min="12034" max="12034" width="12.140625" style="1" customWidth="1"/>
    <col min="12035" max="12035" width="11.7109375" style="1" customWidth="1"/>
    <col min="12036" max="12036" width="11.42578125" style="1" customWidth="1"/>
    <col min="12037" max="12037" width="11.7109375" style="1" customWidth="1"/>
    <col min="12038" max="12038" width="16.5703125" style="1" customWidth="1"/>
    <col min="12039" max="12039" width="9.140625" style="1"/>
    <col min="12040" max="12040" width="15.42578125" style="1" customWidth="1"/>
    <col min="12041" max="12041" width="10.85546875" style="1" customWidth="1"/>
    <col min="12042" max="12042" width="13.140625" style="1" customWidth="1"/>
    <col min="12043" max="12287" width="9.140625" style="1"/>
    <col min="12288" max="12288" width="22.140625" style="1" customWidth="1"/>
    <col min="12289" max="12289" width="11.140625" style="1" customWidth="1"/>
    <col min="12290" max="12290" width="12.140625" style="1" customWidth="1"/>
    <col min="12291" max="12291" width="11.7109375" style="1" customWidth="1"/>
    <col min="12292" max="12292" width="11.42578125" style="1" customWidth="1"/>
    <col min="12293" max="12293" width="11.7109375" style="1" customWidth="1"/>
    <col min="12294" max="12294" width="16.5703125" style="1" customWidth="1"/>
    <col min="12295" max="12295" width="9.140625" style="1"/>
    <col min="12296" max="12296" width="15.42578125" style="1" customWidth="1"/>
    <col min="12297" max="12297" width="10.85546875" style="1" customWidth="1"/>
    <col min="12298" max="12298" width="13.140625" style="1" customWidth="1"/>
    <col min="12299" max="12543" width="9.140625" style="1"/>
    <col min="12544" max="12544" width="22.140625" style="1" customWidth="1"/>
    <col min="12545" max="12545" width="11.140625" style="1" customWidth="1"/>
    <col min="12546" max="12546" width="12.140625" style="1" customWidth="1"/>
    <col min="12547" max="12547" width="11.7109375" style="1" customWidth="1"/>
    <col min="12548" max="12548" width="11.42578125" style="1" customWidth="1"/>
    <col min="12549" max="12549" width="11.7109375" style="1" customWidth="1"/>
    <col min="12550" max="12550" width="16.5703125" style="1" customWidth="1"/>
    <col min="12551" max="12551" width="9.140625" style="1"/>
    <col min="12552" max="12552" width="15.42578125" style="1" customWidth="1"/>
    <col min="12553" max="12553" width="10.85546875" style="1" customWidth="1"/>
    <col min="12554" max="12554" width="13.140625" style="1" customWidth="1"/>
    <col min="12555" max="12799" width="9.140625" style="1"/>
    <col min="12800" max="12800" width="22.140625" style="1" customWidth="1"/>
    <col min="12801" max="12801" width="11.140625" style="1" customWidth="1"/>
    <col min="12802" max="12802" width="12.140625" style="1" customWidth="1"/>
    <col min="12803" max="12803" width="11.7109375" style="1" customWidth="1"/>
    <col min="12804" max="12804" width="11.42578125" style="1" customWidth="1"/>
    <col min="12805" max="12805" width="11.7109375" style="1" customWidth="1"/>
    <col min="12806" max="12806" width="16.5703125" style="1" customWidth="1"/>
    <col min="12807" max="12807" width="9.140625" style="1"/>
    <col min="12808" max="12808" width="15.42578125" style="1" customWidth="1"/>
    <col min="12809" max="12809" width="10.85546875" style="1" customWidth="1"/>
    <col min="12810" max="12810" width="13.140625" style="1" customWidth="1"/>
    <col min="12811" max="13055" width="9.140625" style="1"/>
    <col min="13056" max="13056" width="22.140625" style="1" customWidth="1"/>
    <col min="13057" max="13057" width="11.140625" style="1" customWidth="1"/>
    <col min="13058" max="13058" width="12.140625" style="1" customWidth="1"/>
    <col min="13059" max="13059" width="11.7109375" style="1" customWidth="1"/>
    <col min="13060" max="13060" width="11.42578125" style="1" customWidth="1"/>
    <col min="13061" max="13061" width="11.7109375" style="1" customWidth="1"/>
    <col min="13062" max="13062" width="16.5703125" style="1" customWidth="1"/>
    <col min="13063" max="13063" width="9.140625" style="1"/>
    <col min="13064" max="13064" width="15.42578125" style="1" customWidth="1"/>
    <col min="13065" max="13065" width="10.85546875" style="1" customWidth="1"/>
    <col min="13066" max="13066" width="13.140625" style="1" customWidth="1"/>
    <col min="13067" max="13311" width="9.140625" style="1"/>
    <col min="13312" max="13312" width="22.140625" style="1" customWidth="1"/>
    <col min="13313" max="13313" width="11.140625" style="1" customWidth="1"/>
    <col min="13314" max="13314" width="12.140625" style="1" customWidth="1"/>
    <col min="13315" max="13315" width="11.7109375" style="1" customWidth="1"/>
    <col min="13316" max="13316" width="11.42578125" style="1" customWidth="1"/>
    <col min="13317" max="13317" width="11.7109375" style="1" customWidth="1"/>
    <col min="13318" max="13318" width="16.5703125" style="1" customWidth="1"/>
    <col min="13319" max="13319" width="9.140625" style="1"/>
    <col min="13320" max="13320" width="15.42578125" style="1" customWidth="1"/>
    <col min="13321" max="13321" width="10.85546875" style="1" customWidth="1"/>
    <col min="13322" max="13322" width="13.140625" style="1" customWidth="1"/>
    <col min="13323" max="13567" width="9.140625" style="1"/>
    <col min="13568" max="13568" width="22.140625" style="1" customWidth="1"/>
    <col min="13569" max="13569" width="11.140625" style="1" customWidth="1"/>
    <col min="13570" max="13570" width="12.140625" style="1" customWidth="1"/>
    <col min="13571" max="13571" width="11.7109375" style="1" customWidth="1"/>
    <col min="13572" max="13572" width="11.42578125" style="1" customWidth="1"/>
    <col min="13573" max="13573" width="11.7109375" style="1" customWidth="1"/>
    <col min="13574" max="13574" width="16.5703125" style="1" customWidth="1"/>
    <col min="13575" max="13575" width="9.140625" style="1"/>
    <col min="13576" max="13576" width="15.42578125" style="1" customWidth="1"/>
    <col min="13577" max="13577" width="10.85546875" style="1" customWidth="1"/>
    <col min="13578" max="13578" width="13.140625" style="1" customWidth="1"/>
    <col min="13579" max="13823" width="9.140625" style="1"/>
    <col min="13824" max="13824" width="22.140625" style="1" customWidth="1"/>
    <col min="13825" max="13825" width="11.140625" style="1" customWidth="1"/>
    <col min="13826" max="13826" width="12.140625" style="1" customWidth="1"/>
    <col min="13827" max="13827" width="11.7109375" style="1" customWidth="1"/>
    <col min="13828" max="13828" width="11.42578125" style="1" customWidth="1"/>
    <col min="13829" max="13829" width="11.7109375" style="1" customWidth="1"/>
    <col min="13830" max="13830" width="16.5703125" style="1" customWidth="1"/>
    <col min="13831" max="13831" width="9.140625" style="1"/>
    <col min="13832" max="13832" width="15.42578125" style="1" customWidth="1"/>
    <col min="13833" max="13833" width="10.85546875" style="1" customWidth="1"/>
    <col min="13834" max="13834" width="13.140625" style="1" customWidth="1"/>
    <col min="13835" max="14079" width="9.140625" style="1"/>
    <col min="14080" max="14080" width="22.140625" style="1" customWidth="1"/>
    <col min="14081" max="14081" width="11.140625" style="1" customWidth="1"/>
    <col min="14082" max="14082" width="12.140625" style="1" customWidth="1"/>
    <col min="14083" max="14083" width="11.7109375" style="1" customWidth="1"/>
    <col min="14084" max="14084" width="11.42578125" style="1" customWidth="1"/>
    <col min="14085" max="14085" width="11.7109375" style="1" customWidth="1"/>
    <col min="14086" max="14086" width="16.5703125" style="1" customWidth="1"/>
    <col min="14087" max="14087" width="9.140625" style="1"/>
    <col min="14088" max="14088" width="15.42578125" style="1" customWidth="1"/>
    <col min="14089" max="14089" width="10.85546875" style="1" customWidth="1"/>
    <col min="14090" max="14090" width="13.140625" style="1" customWidth="1"/>
    <col min="14091" max="14335" width="9.140625" style="1"/>
    <col min="14336" max="14336" width="22.140625" style="1" customWidth="1"/>
    <col min="14337" max="14337" width="11.140625" style="1" customWidth="1"/>
    <col min="14338" max="14338" width="12.140625" style="1" customWidth="1"/>
    <col min="14339" max="14339" width="11.7109375" style="1" customWidth="1"/>
    <col min="14340" max="14340" width="11.42578125" style="1" customWidth="1"/>
    <col min="14341" max="14341" width="11.7109375" style="1" customWidth="1"/>
    <col min="14342" max="14342" width="16.5703125" style="1" customWidth="1"/>
    <col min="14343" max="14343" width="9.140625" style="1"/>
    <col min="14344" max="14344" width="15.42578125" style="1" customWidth="1"/>
    <col min="14345" max="14345" width="10.85546875" style="1" customWidth="1"/>
    <col min="14346" max="14346" width="13.140625" style="1" customWidth="1"/>
    <col min="14347" max="14591" width="9.140625" style="1"/>
    <col min="14592" max="14592" width="22.140625" style="1" customWidth="1"/>
    <col min="14593" max="14593" width="11.140625" style="1" customWidth="1"/>
    <col min="14594" max="14594" width="12.140625" style="1" customWidth="1"/>
    <col min="14595" max="14595" width="11.7109375" style="1" customWidth="1"/>
    <col min="14596" max="14596" width="11.42578125" style="1" customWidth="1"/>
    <col min="14597" max="14597" width="11.7109375" style="1" customWidth="1"/>
    <col min="14598" max="14598" width="16.5703125" style="1" customWidth="1"/>
    <col min="14599" max="14599" width="9.140625" style="1"/>
    <col min="14600" max="14600" width="15.42578125" style="1" customWidth="1"/>
    <col min="14601" max="14601" width="10.85546875" style="1" customWidth="1"/>
    <col min="14602" max="14602" width="13.140625" style="1" customWidth="1"/>
    <col min="14603" max="14847" width="9.140625" style="1"/>
    <col min="14848" max="14848" width="22.140625" style="1" customWidth="1"/>
    <col min="14849" max="14849" width="11.140625" style="1" customWidth="1"/>
    <col min="14850" max="14850" width="12.140625" style="1" customWidth="1"/>
    <col min="14851" max="14851" width="11.7109375" style="1" customWidth="1"/>
    <col min="14852" max="14852" width="11.42578125" style="1" customWidth="1"/>
    <col min="14853" max="14853" width="11.7109375" style="1" customWidth="1"/>
    <col min="14854" max="14854" width="16.5703125" style="1" customWidth="1"/>
    <col min="14855" max="14855" width="9.140625" style="1"/>
    <col min="14856" max="14856" width="15.42578125" style="1" customWidth="1"/>
    <col min="14857" max="14857" width="10.85546875" style="1" customWidth="1"/>
    <col min="14858" max="14858" width="13.140625" style="1" customWidth="1"/>
    <col min="14859" max="15103" width="9.140625" style="1"/>
    <col min="15104" max="15104" width="22.140625" style="1" customWidth="1"/>
    <col min="15105" max="15105" width="11.140625" style="1" customWidth="1"/>
    <col min="15106" max="15106" width="12.140625" style="1" customWidth="1"/>
    <col min="15107" max="15107" width="11.7109375" style="1" customWidth="1"/>
    <col min="15108" max="15108" width="11.42578125" style="1" customWidth="1"/>
    <col min="15109" max="15109" width="11.7109375" style="1" customWidth="1"/>
    <col min="15110" max="15110" width="16.5703125" style="1" customWidth="1"/>
    <col min="15111" max="15111" width="9.140625" style="1"/>
    <col min="15112" max="15112" width="15.42578125" style="1" customWidth="1"/>
    <col min="15113" max="15113" width="10.85546875" style="1" customWidth="1"/>
    <col min="15114" max="15114" width="13.140625" style="1" customWidth="1"/>
    <col min="15115" max="15359" width="9.140625" style="1"/>
    <col min="15360" max="15360" width="22.140625" style="1" customWidth="1"/>
    <col min="15361" max="15361" width="11.140625" style="1" customWidth="1"/>
    <col min="15362" max="15362" width="12.140625" style="1" customWidth="1"/>
    <col min="15363" max="15363" width="11.7109375" style="1" customWidth="1"/>
    <col min="15364" max="15364" width="11.42578125" style="1" customWidth="1"/>
    <col min="15365" max="15365" width="11.7109375" style="1" customWidth="1"/>
    <col min="15366" max="15366" width="16.5703125" style="1" customWidth="1"/>
    <col min="15367" max="15367" width="9.140625" style="1"/>
    <col min="15368" max="15368" width="15.42578125" style="1" customWidth="1"/>
    <col min="15369" max="15369" width="10.85546875" style="1" customWidth="1"/>
    <col min="15370" max="15370" width="13.140625" style="1" customWidth="1"/>
    <col min="15371" max="15615" width="9.140625" style="1"/>
    <col min="15616" max="15616" width="22.140625" style="1" customWidth="1"/>
    <col min="15617" max="15617" width="11.140625" style="1" customWidth="1"/>
    <col min="15618" max="15618" width="12.140625" style="1" customWidth="1"/>
    <col min="15619" max="15619" width="11.7109375" style="1" customWidth="1"/>
    <col min="15620" max="15620" width="11.42578125" style="1" customWidth="1"/>
    <col min="15621" max="15621" width="11.7109375" style="1" customWidth="1"/>
    <col min="15622" max="15622" width="16.5703125" style="1" customWidth="1"/>
    <col min="15623" max="15623" width="9.140625" style="1"/>
    <col min="15624" max="15624" width="15.42578125" style="1" customWidth="1"/>
    <col min="15625" max="15625" width="10.85546875" style="1" customWidth="1"/>
    <col min="15626" max="15626" width="13.140625" style="1" customWidth="1"/>
    <col min="15627" max="15871" width="9.140625" style="1"/>
    <col min="15872" max="15872" width="22.140625" style="1" customWidth="1"/>
    <col min="15873" max="15873" width="11.140625" style="1" customWidth="1"/>
    <col min="15874" max="15874" width="12.140625" style="1" customWidth="1"/>
    <col min="15875" max="15875" width="11.7109375" style="1" customWidth="1"/>
    <col min="15876" max="15876" width="11.42578125" style="1" customWidth="1"/>
    <col min="15877" max="15877" width="11.7109375" style="1" customWidth="1"/>
    <col min="15878" max="15878" width="16.5703125" style="1" customWidth="1"/>
    <col min="15879" max="15879" width="9.140625" style="1"/>
    <col min="15880" max="15880" width="15.42578125" style="1" customWidth="1"/>
    <col min="15881" max="15881" width="10.85546875" style="1" customWidth="1"/>
    <col min="15882" max="15882" width="13.140625" style="1" customWidth="1"/>
    <col min="15883" max="16127" width="9.140625" style="1"/>
    <col min="16128" max="16128" width="22.140625" style="1" customWidth="1"/>
    <col min="16129" max="16129" width="11.140625" style="1" customWidth="1"/>
    <col min="16130" max="16130" width="12.140625" style="1" customWidth="1"/>
    <col min="16131" max="16131" width="11.7109375" style="1" customWidth="1"/>
    <col min="16132" max="16132" width="11.42578125" style="1" customWidth="1"/>
    <col min="16133" max="16133" width="11.7109375" style="1" customWidth="1"/>
    <col min="16134" max="16134" width="16.5703125" style="1" customWidth="1"/>
    <col min="16135" max="16135" width="9.140625" style="1"/>
    <col min="16136" max="16136" width="15.42578125" style="1" customWidth="1"/>
    <col min="16137" max="16137" width="10.85546875" style="1" customWidth="1"/>
    <col min="16138" max="16138" width="13.140625" style="1" customWidth="1"/>
    <col min="16139" max="16384" width="9.140625" style="1"/>
  </cols>
  <sheetData>
    <row r="1" spans="1:10" x14ac:dyDescent="0.2"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12" t="s">
        <v>4</v>
      </c>
    </row>
    <row r="2" spans="1:10" x14ac:dyDescent="0.2">
      <c r="B2" s="19"/>
      <c r="C2" s="20"/>
      <c r="D2" s="22"/>
      <c r="E2" s="14" t="s">
        <v>104</v>
      </c>
      <c r="F2" s="15" t="s">
        <v>123</v>
      </c>
      <c r="G2" s="209" t="s">
        <v>156</v>
      </c>
      <c r="H2" s="24" t="s">
        <v>106</v>
      </c>
      <c r="I2" s="15" t="s">
        <v>252</v>
      </c>
      <c r="J2" s="13"/>
    </row>
    <row r="4" spans="1:10" x14ac:dyDescent="0.2">
      <c r="A4" s="1" t="s">
        <v>5</v>
      </c>
      <c r="B4" s="1">
        <v>200</v>
      </c>
      <c r="C4" s="1">
        <v>500</v>
      </c>
      <c r="D4" s="1">
        <f>+C4+B4</f>
        <v>700</v>
      </c>
      <c r="I4" s="1">
        <v>500</v>
      </c>
      <c r="J4" s="1">
        <f>SUM(D4:I4)</f>
        <v>1200</v>
      </c>
    </row>
    <row r="5" spans="1:10" x14ac:dyDescent="0.2">
      <c r="A5" s="1" t="s">
        <v>6</v>
      </c>
      <c r="B5" s="1">
        <v>800</v>
      </c>
      <c r="C5" s="1">
        <v>300</v>
      </c>
      <c r="D5" s="1">
        <f>+C5+B5</f>
        <v>1100</v>
      </c>
      <c r="J5" s="1">
        <f t="shared" ref="J5:J8" si="0">SUM(D5:I5)</f>
        <v>1100</v>
      </c>
    </row>
    <row r="6" spans="1:10" x14ac:dyDescent="0.2">
      <c r="A6" s="1" t="s">
        <v>7</v>
      </c>
      <c r="B6" s="1">
        <v>5000</v>
      </c>
      <c r="C6" s="1">
        <v>3500</v>
      </c>
      <c r="D6" s="1">
        <f>+C6+B6</f>
        <v>8500</v>
      </c>
      <c r="F6" s="1">
        <v>1800</v>
      </c>
      <c r="G6" s="1">
        <v>1200</v>
      </c>
      <c r="H6" s="1">
        <f>-F6/20-G6/20</f>
        <v>-150</v>
      </c>
      <c r="I6" s="1">
        <v>-1000</v>
      </c>
      <c r="J6" s="1">
        <f t="shared" si="0"/>
        <v>10350</v>
      </c>
    </row>
    <row r="7" spans="1:10" x14ac:dyDescent="0.2">
      <c r="A7" s="6"/>
      <c r="J7" s="1">
        <f t="shared" si="0"/>
        <v>0</v>
      </c>
    </row>
    <row r="8" spans="1:10" x14ac:dyDescent="0.2">
      <c r="A8" s="3" t="s">
        <v>25</v>
      </c>
      <c r="B8" s="129">
        <v>2000</v>
      </c>
      <c r="D8" s="1">
        <f>+C8+B8</f>
        <v>2000</v>
      </c>
      <c r="E8" s="1">
        <v>-300</v>
      </c>
      <c r="F8" s="1">
        <f>-D8-E8</f>
        <v>-1700</v>
      </c>
      <c r="J8" s="1">
        <f t="shared" si="0"/>
        <v>0</v>
      </c>
    </row>
    <row r="9" spans="1:10" ht="13.5" thickBot="1" x14ac:dyDescent="0.25">
      <c r="A9" s="1" t="s">
        <v>10</v>
      </c>
      <c r="B9" s="4">
        <f>SUM(B4:B8)</f>
        <v>8000</v>
      </c>
      <c r="C9" s="4">
        <f>SUM(C4:C8)</f>
        <v>4300</v>
      </c>
      <c r="D9" s="4">
        <f>+C9+B9</f>
        <v>12300</v>
      </c>
      <c r="E9" s="4">
        <v>-300</v>
      </c>
      <c r="F9" s="4">
        <f>SUM(F4:F8)</f>
        <v>100</v>
      </c>
      <c r="G9" s="4">
        <v>1200</v>
      </c>
      <c r="H9" s="4">
        <f>SUM(H5:H8)</f>
        <v>-150</v>
      </c>
      <c r="I9" s="4">
        <f>SUM(I4:I8)</f>
        <v>-500</v>
      </c>
      <c r="J9" s="4">
        <f>SUM(J4:J8)</f>
        <v>12650</v>
      </c>
    </row>
    <row r="10" spans="1:10" ht="13.5" thickTop="1" x14ac:dyDescent="0.2"/>
    <row r="11" spans="1:10" x14ac:dyDescent="0.2">
      <c r="A11" s="1" t="s">
        <v>11</v>
      </c>
      <c r="B11" s="1">
        <f>+B18-SUM(B13:B17)</f>
        <v>3500</v>
      </c>
      <c r="C11" s="1">
        <f>+C18-SUM(C13:C17)</f>
        <v>1010</v>
      </c>
      <c r="D11" s="1">
        <f>+C11+B11</f>
        <v>4510</v>
      </c>
      <c r="J11" s="1">
        <f t="shared" ref="J11:J17" si="1">SUM(D11:I11)</f>
        <v>4510</v>
      </c>
    </row>
    <row r="12" spans="1:10" x14ac:dyDescent="0.2">
      <c r="A12" s="6" t="s">
        <v>152</v>
      </c>
      <c r="J12" s="1">
        <f t="shared" si="1"/>
        <v>0</v>
      </c>
    </row>
    <row r="13" spans="1:10" x14ac:dyDescent="0.2">
      <c r="A13" s="1" t="s">
        <v>12</v>
      </c>
      <c r="B13" s="1">
        <v>1000</v>
      </c>
      <c r="C13" s="1">
        <v>290</v>
      </c>
      <c r="D13" s="1">
        <f>+C13+B13</f>
        <v>1290</v>
      </c>
      <c r="F13" s="1">
        <v>360</v>
      </c>
      <c r="G13" s="1">
        <v>240</v>
      </c>
      <c r="H13" s="1">
        <f>-F13/20-G13/20</f>
        <v>-30</v>
      </c>
      <c r="J13" s="1">
        <f t="shared" si="1"/>
        <v>1860</v>
      </c>
    </row>
    <row r="14" spans="1:10" s="6" customFormat="1" x14ac:dyDescent="0.2">
      <c r="A14" s="5" t="s">
        <v>258</v>
      </c>
      <c r="F14" s="7">
        <f>40%*(C15+C16)</f>
        <v>1000</v>
      </c>
      <c r="G14" s="7">
        <v>960</v>
      </c>
      <c r="J14" s="1">
        <f t="shared" si="1"/>
        <v>1960</v>
      </c>
    </row>
    <row r="15" spans="1:10" x14ac:dyDescent="0.2">
      <c r="A15" s="1" t="s">
        <v>15</v>
      </c>
      <c r="B15" s="1">
        <v>1000</v>
      </c>
      <c r="C15" s="129">
        <v>500</v>
      </c>
      <c r="D15" s="1">
        <f>+C15+B15</f>
        <v>1500</v>
      </c>
      <c r="F15" s="1">
        <f>-C15</f>
        <v>-500</v>
      </c>
      <c r="J15" s="1">
        <f t="shared" si="1"/>
        <v>1000</v>
      </c>
    </row>
    <row r="16" spans="1:10" x14ac:dyDescent="0.2">
      <c r="A16" s="1" t="s">
        <v>16</v>
      </c>
      <c r="B16" s="1">
        <v>500</v>
      </c>
      <c r="C16" s="129">
        <v>2000</v>
      </c>
      <c r="D16" s="1">
        <f>+C16+B16</f>
        <v>2500</v>
      </c>
      <c r="F16" s="1">
        <f>-C16</f>
        <v>-2000</v>
      </c>
      <c r="J16" s="1">
        <f t="shared" si="1"/>
        <v>500</v>
      </c>
    </row>
    <row r="17" spans="1:10" x14ac:dyDescent="0.2">
      <c r="A17" s="1" t="s">
        <v>17</v>
      </c>
      <c r="B17" s="1">
        <v>2000</v>
      </c>
      <c r="C17" s="1">
        <v>500</v>
      </c>
      <c r="D17" s="1">
        <f>+C17+B17</f>
        <v>2500</v>
      </c>
      <c r="E17" s="1">
        <v>-300</v>
      </c>
      <c r="F17" s="1">
        <f>+F26</f>
        <v>1240</v>
      </c>
      <c r="H17" s="1">
        <f>+H26</f>
        <v>-120</v>
      </c>
      <c r="I17" s="1">
        <v>-500</v>
      </c>
      <c r="J17" s="1">
        <f t="shared" si="1"/>
        <v>2820</v>
      </c>
    </row>
    <row r="18" spans="1:10" ht="13.5" thickBot="1" x14ac:dyDescent="0.25">
      <c r="A18" s="1" t="s">
        <v>18</v>
      </c>
      <c r="B18" s="4">
        <f>+B9</f>
        <v>8000</v>
      </c>
      <c r="C18" s="4">
        <f>+C9</f>
        <v>4300</v>
      </c>
      <c r="D18" s="4">
        <f>+C18+B18</f>
        <v>12300</v>
      </c>
      <c r="E18" s="4">
        <v>-300</v>
      </c>
      <c r="F18" s="4">
        <f>SUM(F11:F17)</f>
        <v>100</v>
      </c>
      <c r="G18" s="4">
        <f>SUM(G13:G17)</f>
        <v>1200</v>
      </c>
      <c r="H18" s="4">
        <f>SUM(H11:H17)</f>
        <v>-150</v>
      </c>
      <c r="I18" s="4">
        <f>+I17</f>
        <v>-500</v>
      </c>
      <c r="J18" s="4">
        <f>SUM(J11:J17)</f>
        <v>12650</v>
      </c>
    </row>
    <row r="19" spans="1:10" ht="13.5" thickTop="1" x14ac:dyDescent="0.2"/>
    <row r="20" spans="1:10" x14ac:dyDescent="0.2">
      <c r="A20" s="1" t="s">
        <v>19</v>
      </c>
      <c r="B20" s="1">
        <v>26000</v>
      </c>
      <c r="C20" s="1">
        <v>4000</v>
      </c>
      <c r="D20" s="1">
        <f t="shared" ref="D20:D25" si="2">+C20+B20</f>
        <v>30000</v>
      </c>
      <c r="F20" s="206">
        <v>1240</v>
      </c>
      <c r="J20" s="1">
        <f t="shared" ref="J20:J25" si="3">SUM(D20:I20)</f>
        <v>31240</v>
      </c>
    </row>
    <row r="21" spans="1:10" x14ac:dyDescent="0.2">
      <c r="A21" s="3" t="s">
        <v>20</v>
      </c>
      <c r="B21" s="129">
        <v>300</v>
      </c>
      <c r="D21" s="1">
        <f t="shared" si="2"/>
        <v>300</v>
      </c>
      <c r="E21" s="1">
        <f>-B21</f>
        <v>-300</v>
      </c>
      <c r="J21" s="1">
        <f t="shared" si="3"/>
        <v>0</v>
      </c>
    </row>
    <row r="22" spans="1:10" x14ac:dyDescent="0.2">
      <c r="A22" s="2" t="s">
        <v>21</v>
      </c>
      <c r="B22" s="1">
        <f>+B5</f>
        <v>800</v>
      </c>
      <c r="C22" s="1">
        <f>+C5</f>
        <v>300</v>
      </c>
      <c r="D22" s="1">
        <f t="shared" si="2"/>
        <v>1100</v>
      </c>
      <c r="J22" s="1">
        <f t="shared" si="3"/>
        <v>1100</v>
      </c>
    </row>
    <row r="23" spans="1:10" x14ac:dyDescent="0.2">
      <c r="A23" s="3" t="s">
        <v>29</v>
      </c>
      <c r="B23" s="1">
        <f>-B20-B21-B25+B26-B22-B24</f>
        <v>-23100</v>
      </c>
      <c r="C23" s="1">
        <f>-C20-C21-C25+C26-C22-C24</f>
        <v>-4300</v>
      </c>
      <c r="D23" s="1">
        <f t="shared" si="2"/>
        <v>-27400</v>
      </c>
      <c r="H23" s="1">
        <f>+H6</f>
        <v>-150</v>
      </c>
      <c r="J23" s="1">
        <f t="shared" si="3"/>
        <v>-27550</v>
      </c>
    </row>
    <row r="24" spans="1:10" x14ac:dyDescent="0.2">
      <c r="A24" s="2" t="s">
        <v>26</v>
      </c>
      <c r="B24" s="1">
        <v>0</v>
      </c>
      <c r="C24" s="123">
        <v>1000</v>
      </c>
      <c r="D24" s="1">
        <f t="shared" si="2"/>
        <v>1000</v>
      </c>
      <c r="I24" s="1">
        <v>-1000</v>
      </c>
      <c r="J24" s="1">
        <f t="shared" si="3"/>
        <v>0</v>
      </c>
    </row>
    <row r="25" spans="1:10" x14ac:dyDescent="0.2">
      <c r="A25" s="3" t="s">
        <v>44</v>
      </c>
      <c r="B25" s="1">
        <f>-B26</f>
        <v>-2000</v>
      </c>
      <c r="C25" s="123">
        <f>-C26</f>
        <v>-500</v>
      </c>
      <c r="D25" s="1">
        <f t="shared" si="2"/>
        <v>-2500</v>
      </c>
      <c r="H25" s="1">
        <f>-+H13</f>
        <v>30</v>
      </c>
      <c r="I25" s="1">
        <v>500</v>
      </c>
      <c r="J25" s="1">
        <f t="shared" si="3"/>
        <v>-1970</v>
      </c>
    </row>
    <row r="26" spans="1:10" ht="13.5" thickBot="1" x14ac:dyDescent="0.25">
      <c r="A26" s="1" t="s">
        <v>24</v>
      </c>
      <c r="B26" s="4">
        <f>+B17</f>
        <v>2000</v>
      </c>
      <c r="C26" s="4">
        <f>+C17</f>
        <v>500</v>
      </c>
      <c r="D26" s="4">
        <f>+C26+B26</f>
        <v>2500</v>
      </c>
      <c r="E26" s="4">
        <v>-300</v>
      </c>
      <c r="F26" s="4">
        <f>SUM(F20:F25)</f>
        <v>1240</v>
      </c>
      <c r="G26" s="4"/>
      <c r="H26" s="4">
        <f>SUM(H20:H25)</f>
        <v>-120</v>
      </c>
      <c r="I26" s="4">
        <f>SUM(I20:I25)</f>
        <v>-500</v>
      </c>
      <c r="J26" s="4">
        <f>SUM(J20:J25)</f>
        <v>2820</v>
      </c>
    </row>
    <row r="27" spans="1:10" ht="13.5" thickTop="1" x14ac:dyDescent="0.2">
      <c r="A27" s="1" t="s">
        <v>118</v>
      </c>
      <c r="C27" s="1">
        <f>+C26*0.4</f>
        <v>200</v>
      </c>
      <c r="H27" s="1">
        <f>+H26*0.4</f>
        <v>-48</v>
      </c>
      <c r="I27" s="1">
        <f>+I26*0.4</f>
        <v>-200</v>
      </c>
      <c r="J27" s="1">
        <f>SUM(C27:I27)</f>
        <v>-48</v>
      </c>
    </row>
    <row r="29" spans="1:10" x14ac:dyDescent="0.2">
      <c r="A29" s="1" t="s">
        <v>135</v>
      </c>
    </row>
    <row r="31" spans="1:10" x14ac:dyDescent="0.2">
      <c r="B31" s="122">
        <v>1</v>
      </c>
      <c r="C31" s="122">
        <v>0.6</v>
      </c>
      <c r="D31" s="122">
        <v>0.4</v>
      </c>
    </row>
    <row r="32" spans="1:10" x14ac:dyDescent="0.2">
      <c r="A32" s="1" t="s">
        <v>105</v>
      </c>
      <c r="C32" s="1">
        <v>2000</v>
      </c>
    </row>
    <row r="33" spans="1:4" x14ac:dyDescent="0.2">
      <c r="A33" s="1" t="s">
        <v>112</v>
      </c>
      <c r="B33" s="1">
        <v>3000</v>
      </c>
      <c r="C33" s="1">
        <f>+B33*C31</f>
        <v>1800</v>
      </c>
    </row>
    <row r="34" spans="1:4" x14ac:dyDescent="0.2">
      <c r="A34" s="1" t="s">
        <v>95</v>
      </c>
      <c r="C34" s="1">
        <f>+C32-C33</f>
        <v>200</v>
      </c>
    </row>
    <row r="36" spans="1:4" x14ac:dyDescent="0.2">
      <c r="A36" s="1" t="s">
        <v>255</v>
      </c>
      <c r="B36" s="1">
        <v>3000</v>
      </c>
      <c r="C36" s="129">
        <f>+B36*C31</f>
        <v>1800</v>
      </c>
      <c r="D36" s="1">
        <f>+B36*D31</f>
        <v>1200</v>
      </c>
    </row>
    <row r="37" spans="1:4" x14ac:dyDescent="0.2">
      <c r="A37" s="1" t="s">
        <v>256</v>
      </c>
      <c r="B37" s="1">
        <f>-B36*0.2</f>
        <v>-600</v>
      </c>
      <c r="C37" s="129">
        <f>-C36*0.2</f>
        <v>-360</v>
      </c>
      <c r="D37" s="129">
        <f>-D36*0.2</f>
        <v>-240</v>
      </c>
    </row>
    <row r="38" spans="1:4" x14ac:dyDescent="0.2">
      <c r="A38" s="1" t="s">
        <v>257</v>
      </c>
      <c r="B38" s="1">
        <f>+B36+B37</f>
        <v>2400</v>
      </c>
      <c r="C38" s="1">
        <f>+C36+C37</f>
        <v>1440</v>
      </c>
      <c r="D38" s="1">
        <f>+D36+D37</f>
        <v>960</v>
      </c>
    </row>
    <row r="40" spans="1:4" x14ac:dyDescent="0.2">
      <c r="A40" s="1" t="s">
        <v>96</v>
      </c>
      <c r="C40" s="206">
        <f>+C34-C38</f>
        <v>-1240</v>
      </c>
    </row>
    <row r="41" spans="1:4" x14ac:dyDescent="0.2">
      <c r="C41" s="129">
        <f>+C40/5</f>
        <v>-248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ACCD-2B8A-44F6-8AF2-470CAEE3492A}">
  <sheetPr>
    <tabColor rgb="FFFFC000"/>
  </sheetPr>
  <dimension ref="A1:J44"/>
  <sheetViews>
    <sheetView topLeftCell="A4" zoomScale="160" zoomScaleNormal="160" workbookViewId="0">
      <selection activeCell="F21" sqref="F21"/>
    </sheetView>
  </sheetViews>
  <sheetFormatPr defaultRowHeight="12.75" x14ac:dyDescent="0.2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7109375" style="155" customWidth="1"/>
    <col min="8" max="8" width="16.5703125" style="1" customWidth="1"/>
    <col min="9" max="9" width="15.5703125" style="1" customWidth="1"/>
    <col min="10" max="10" width="13.140625" style="1" customWidth="1"/>
    <col min="11" max="255" width="9.140625" style="1"/>
    <col min="256" max="256" width="22.140625" style="1" customWidth="1"/>
    <col min="257" max="257" width="11.140625" style="1" customWidth="1"/>
    <col min="258" max="258" width="12.140625" style="1" customWidth="1"/>
    <col min="259" max="259" width="11.7109375" style="1" customWidth="1"/>
    <col min="260" max="260" width="11.42578125" style="1" customWidth="1"/>
    <col min="261" max="261" width="11.7109375" style="1" customWidth="1"/>
    <col min="262" max="262" width="16.5703125" style="1" customWidth="1"/>
    <col min="263" max="263" width="9.140625" style="1"/>
    <col min="264" max="264" width="15.42578125" style="1" customWidth="1"/>
    <col min="265" max="265" width="10.85546875" style="1" customWidth="1"/>
    <col min="266" max="266" width="13.140625" style="1" customWidth="1"/>
    <col min="267" max="511" width="9.140625" style="1"/>
    <col min="512" max="512" width="22.140625" style="1" customWidth="1"/>
    <col min="513" max="513" width="11.140625" style="1" customWidth="1"/>
    <col min="514" max="514" width="12.140625" style="1" customWidth="1"/>
    <col min="515" max="515" width="11.7109375" style="1" customWidth="1"/>
    <col min="516" max="516" width="11.42578125" style="1" customWidth="1"/>
    <col min="517" max="517" width="11.7109375" style="1" customWidth="1"/>
    <col min="518" max="518" width="16.5703125" style="1" customWidth="1"/>
    <col min="519" max="519" width="9.140625" style="1"/>
    <col min="520" max="520" width="15.42578125" style="1" customWidth="1"/>
    <col min="521" max="521" width="10.85546875" style="1" customWidth="1"/>
    <col min="522" max="522" width="13.140625" style="1" customWidth="1"/>
    <col min="523" max="767" width="9.140625" style="1"/>
    <col min="768" max="768" width="22.140625" style="1" customWidth="1"/>
    <col min="769" max="769" width="11.140625" style="1" customWidth="1"/>
    <col min="770" max="770" width="12.140625" style="1" customWidth="1"/>
    <col min="771" max="771" width="11.7109375" style="1" customWidth="1"/>
    <col min="772" max="772" width="11.42578125" style="1" customWidth="1"/>
    <col min="773" max="773" width="11.7109375" style="1" customWidth="1"/>
    <col min="774" max="774" width="16.5703125" style="1" customWidth="1"/>
    <col min="775" max="775" width="9.140625" style="1"/>
    <col min="776" max="776" width="15.42578125" style="1" customWidth="1"/>
    <col min="777" max="777" width="10.85546875" style="1" customWidth="1"/>
    <col min="778" max="778" width="13.140625" style="1" customWidth="1"/>
    <col min="779" max="1023" width="9.140625" style="1"/>
    <col min="1024" max="1024" width="22.140625" style="1" customWidth="1"/>
    <col min="1025" max="1025" width="11.140625" style="1" customWidth="1"/>
    <col min="1026" max="1026" width="12.140625" style="1" customWidth="1"/>
    <col min="1027" max="1027" width="11.7109375" style="1" customWidth="1"/>
    <col min="1028" max="1028" width="11.42578125" style="1" customWidth="1"/>
    <col min="1029" max="1029" width="11.7109375" style="1" customWidth="1"/>
    <col min="1030" max="1030" width="16.5703125" style="1" customWidth="1"/>
    <col min="1031" max="1031" width="9.140625" style="1"/>
    <col min="1032" max="1032" width="15.42578125" style="1" customWidth="1"/>
    <col min="1033" max="1033" width="10.85546875" style="1" customWidth="1"/>
    <col min="1034" max="1034" width="13.140625" style="1" customWidth="1"/>
    <col min="1035" max="1279" width="9.140625" style="1"/>
    <col min="1280" max="1280" width="22.140625" style="1" customWidth="1"/>
    <col min="1281" max="1281" width="11.140625" style="1" customWidth="1"/>
    <col min="1282" max="1282" width="12.140625" style="1" customWidth="1"/>
    <col min="1283" max="1283" width="11.7109375" style="1" customWidth="1"/>
    <col min="1284" max="1284" width="11.42578125" style="1" customWidth="1"/>
    <col min="1285" max="1285" width="11.7109375" style="1" customWidth="1"/>
    <col min="1286" max="1286" width="16.5703125" style="1" customWidth="1"/>
    <col min="1287" max="1287" width="9.140625" style="1"/>
    <col min="1288" max="1288" width="15.42578125" style="1" customWidth="1"/>
    <col min="1289" max="1289" width="10.85546875" style="1" customWidth="1"/>
    <col min="1290" max="1290" width="13.140625" style="1" customWidth="1"/>
    <col min="1291" max="1535" width="9.140625" style="1"/>
    <col min="1536" max="1536" width="22.140625" style="1" customWidth="1"/>
    <col min="1537" max="1537" width="11.140625" style="1" customWidth="1"/>
    <col min="1538" max="1538" width="12.140625" style="1" customWidth="1"/>
    <col min="1539" max="1539" width="11.7109375" style="1" customWidth="1"/>
    <col min="1540" max="1540" width="11.42578125" style="1" customWidth="1"/>
    <col min="1541" max="1541" width="11.7109375" style="1" customWidth="1"/>
    <col min="1542" max="1542" width="16.5703125" style="1" customWidth="1"/>
    <col min="1543" max="1543" width="9.140625" style="1"/>
    <col min="1544" max="1544" width="15.42578125" style="1" customWidth="1"/>
    <col min="1545" max="1545" width="10.85546875" style="1" customWidth="1"/>
    <col min="1546" max="1546" width="13.140625" style="1" customWidth="1"/>
    <col min="1547" max="1791" width="9.140625" style="1"/>
    <col min="1792" max="1792" width="22.140625" style="1" customWidth="1"/>
    <col min="1793" max="1793" width="11.140625" style="1" customWidth="1"/>
    <col min="1794" max="1794" width="12.140625" style="1" customWidth="1"/>
    <col min="1795" max="1795" width="11.7109375" style="1" customWidth="1"/>
    <col min="1796" max="1796" width="11.42578125" style="1" customWidth="1"/>
    <col min="1797" max="1797" width="11.7109375" style="1" customWidth="1"/>
    <col min="1798" max="1798" width="16.5703125" style="1" customWidth="1"/>
    <col min="1799" max="1799" width="9.140625" style="1"/>
    <col min="1800" max="1800" width="15.42578125" style="1" customWidth="1"/>
    <col min="1801" max="1801" width="10.85546875" style="1" customWidth="1"/>
    <col min="1802" max="1802" width="13.140625" style="1" customWidth="1"/>
    <col min="1803" max="2047" width="9.140625" style="1"/>
    <col min="2048" max="2048" width="22.140625" style="1" customWidth="1"/>
    <col min="2049" max="2049" width="11.140625" style="1" customWidth="1"/>
    <col min="2050" max="2050" width="12.140625" style="1" customWidth="1"/>
    <col min="2051" max="2051" width="11.7109375" style="1" customWidth="1"/>
    <col min="2052" max="2052" width="11.42578125" style="1" customWidth="1"/>
    <col min="2053" max="2053" width="11.7109375" style="1" customWidth="1"/>
    <col min="2054" max="2054" width="16.5703125" style="1" customWidth="1"/>
    <col min="2055" max="2055" width="9.140625" style="1"/>
    <col min="2056" max="2056" width="15.42578125" style="1" customWidth="1"/>
    <col min="2057" max="2057" width="10.85546875" style="1" customWidth="1"/>
    <col min="2058" max="2058" width="13.140625" style="1" customWidth="1"/>
    <col min="2059" max="2303" width="9.140625" style="1"/>
    <col min="2304" max="2304" width="22.140625" style="1" customWidth="1"/>
    <col min="2305" max="2305" width="11.140625" style="1" customWidth="1"/>
    <col min="2306" max="2306" width="12.140625" style="1" customWidth="1"/>
    <col min="2307" max="2307" width="11.7109375" style="1" customWidth="1"/>
    <col min="2308" max="2308" width="11.42578125" style="1" customWidth="1"/>
    <col min="2309" max="2309" width="11.7109375" style="1" customWidth="1"/>
    <col min="2310" max="2310" width="16.5703125" style="1" customWidth="1"/>
    <col min="2311" max="2311" width="9.140625" style="1"/>
    <col min="2312" max="2312" width="15.42578125" style="1" customWidth="1"/>
    <col min="2313" max="2313" width="10.85546875" style="1" customWidth="1"/>
    <col min="2314" max="2314" width="13.140625" style="1" customWidth="1"/>
    <col min="2315" max="2559" width="9.140625" style="1"/>
    <col min="2560" max="2560" width="22.140625" style="1" customWidth="1"/>
    <col min="2561" max="2561" width="11.140625" style="1" customWidth="1"/>
    <col min="2562" max="2562" width="12.140625" style="1" customWidth="1"/>
    <col min="2563" max="2563" width="11.7109375" style="1" customWidth="1"/>
    <col min="2564" max="2564" width="11.42578125" style="1" customWidth="1"/>
    <col min="2565" max="2565" width="11.7109375" style="1" customWidth="1"/>
    <col min="2566" max="2566" width="16.5703125" style="1" customWidth="1"/>
    <col min="2567" max="2567" width="9.140625" style="1"/>
    <col min="2568" max="2568" width="15.42578125" style="1" customWidth="1"/>
    <col min="2569" max="2569" width="10.85546875" style="1" customWidth="1"/>
    <col min="2570" max="2570" width="13.140625" style="1" customWidth="1"/>
    <col min="2571" max="2815" width="9.140625" style="1"/>
    <col min="2816" max="2816" width="22.140625" style="1" customWidth="1"/>
    <col min="2817" max="2817" width="11.140625" style="1" customWidth="1"/>
    <col min="2818" max="2818" width="12.140625" style="1" customWidth="1"/>
    <col min="2819" max="2819" width="11.7109375" style="1" customWidth="1"/>
    <col min="2820" max="2820" width="11.42578125" style="1" customWidth="1"/>
    <col min="2821" max="2821" width="11.7109375" style="1" customWidth="1"/>
    <col min="2822" max="2822" width="16.5703125" style="1" customWidth="1"/>
    <col min="2823" max="2823" width="9.140625" style="1"/>
    <col min="2824" max="2824" width="15.42578125" style="1" customWidth="1"/>
    <col min="2825" max="2825" width="10.85546875" style="1" customWidth="1"/>
    <col min="2826" max="2826" width="13.140625" style="1" customWidth="1"/>
    <col min="2827" max="3071" width="9.140625" style="1"/>
    <col min="3072" max="3072" width="22.140625" style="1" customWidth="1"/>
    <col min="3073" max="3073" width="11.140625" style="1" customWidth="1"/>
    <col min="3074" max="3074" width="12.140625" style="1" customWidth="1"/>
    <col min="3075" max="3075" width="11.7109375" style="1" customWidth="1"/>
    <col min="3076" max="3076" width="11.42578125" style="1" customWidth="1"/>
    <col min="3077" max="3077" width="11.7109375" style="1" customWidth="1"/>
    <col min="3078" max="3078" width="16.5703125" style="1" customWidth="1"/>
    <col min="3079" max="3079" width="9.140625" style="1"/>
    <col min="3080" max="3080" width="15.42578125" style="1" customWidth="1"/>
    <col min="3081" max="3081" width="10.85546875" style="1" customWidth="1"/>
    <col min="3082" max="3082" width="13.140625" style="1" customWidth="1"/>
    <col min="3083" max="3327" width="9.140625" style="1"/>
    <col min="3328" max="3328" width="22.140625" style="1" customWidth="1"/>
    <col min="3329" max="3329" width="11.140625" style="1" customWidth="1"/>
    <col min="3330" max="3330" width="12.140625" style="1" customWidth="1"/>
    <col min="3331" max="3331" width="11.7109375" style="1" customWidth="1"/>
    <col min="3332" max="3332" width="11.42578125" style="1" customWidth="1"/>
    <col min="3333" max="3333" width="11.7109375" style="1" customWidth="1"/>
    <col min="3334" max="3334" width="16.5703125" style="1" customWidth="1"/>
    <col min="3335" max="3335" width="9.140625" style="1"/>
    <col min="3336" max="3336" width="15.42578125" style="1" customWidth="1"/>
    <col min="3337" max="3337" width="10.85546875" style="1" customWidth="1"/>
    <col min="3338" max="3338" width="13.140625" style="1" customWidth="1"/>
    <col min="3339" max="3583" width="9.140625" style="1"/>
    <col min="3584" max="3584" width="22.140625" style="1" customWidth="1"/>
    <col min="3585" max="3585" width="11.140625" style="1" customWidth="1"/>
    <col min="3586" max="3586" width="12.140625" style="1" customWidth="1"/>
    <col min="3587" max="3587" width="11.7109375" style="1" customWidth="1"/>
    <col min="3588" max="3588" width="11.42578125" style="1" customWidth="1"/>
    <col min="3589" max="3589" width="11.7109375" style="1" customWidth="1"/>
    <col min="3590" max="3590" width="16.5703125" style="1" customWidth="1"/>
    <col min="3591" max="3591" width="9.140625" style="1"/>
    <col min="3592" max="3592" width="15.42578125" style="1" customWidth="1"/>
    <col min="3593" max="3593" width="10.85546875" style="1" customWidth="1"/>
    <col min="3594" max="3594" width="13.140625" style="1" customWidth="1"/>
    <col min="3595" max="3839" width="9.140625" style="1"/>
    <col min="3840" max="3840" width="22.140625" style="1" customWidth="1"/>
    <col min="3841" max="3841" width="11.140625" style="1" customWidth="1"/>
    <col min="3842" max="3842" width="12.140625" style="1" customWidth="1"/>
    <col min="3843" max="3843" width="11.7109375" style="1" customWidth="1"/>
    <col min="3844" max="3844" width="11.42578125" style="1" customWidth="1"/>
    <col min="3845" max="3845" width="11.7109375" style="1" customWidth="1"/>
    <col min="3846" max="3846" width="16.5703125" style="1" customWidth="1"/>
    <col min="3847" max="3847" width="9.140625" style="1"/>
    <col min="3848" max="3848" width="15.42578125" style="1" customWidth="1"/>
    <col min="3849" max="3849" width="10.85546875" style="1" customWidth="1"/>
    <col min="3850" max="3850" width="13.140625" style="1" customWidth="1"/>
    <col min="3851" max="4095" width="9.140625" style="1"/>
    <col min="4096" max="4096" width="22.140625" style="1" customWidth="1"/>
    <col min="4097" max="4097" width="11.140625" style="1" customWidth="1"/>
    <col min="4098" max="4098" width="12.140625" style="1" customWidth="1"/>
    <col min="4099" max="4099" width="11.7109375" style="1" customWidth="1"/>
    <col min="4100" max="4100" width="11.42578125" style="1" customWidth="1"/>
    <col min="4101" max="4101" width="11.7109375" style="1" customWidth="1"/>
    <col min="4102" max="4102" width="16.5703125" style="1" customWidth="1"/>
    <col min="4103" max="4103" width="9.140625" style="1"/>
    <col min="4104" max="4104" width="15.42578125" style="1" customWidth="1"/>
    <col min="4105" max="4105" width="10.85546875" style="1" customWidth="1"/>
    <col min="4106" max="4106" width="13.140625" style="1" customWidth="1"/>
    <col min="4107" max="4351" width="9.140625" style="1"/>
    <col min="4352" max="4352" width="22.140625" style="1" customWidth="1"/>
    <col min="4353" max="4353" width="11.140625" style="1" customWidth="1"/>
    <col min="4354" max="4354" width="12.140625" style="1" customWidth="1"/>
    <col min="4355" max="4355" width="11.7109375" style="1" customWidth="1"/>
    <col min="4356" max="4356" width="11.42578125" style="1" customWidth="1"/>
    <col min="4357" max="4357" width="11.7109375" style="1" customWidth="1"/>
    <col min="4358" max="4358" width="16.5703125" style="1" customWidth="1"/>
    <col min="4359" max="4359" width="9.140625" style="1"/>
    <col min="4360" max="4360" width="15.42578125" style="1" customWidth="1"/>
    <col min="4361" max="4361" width="10.85546875" style="1" customWidth="1"/>
    <col min="4362" max="4362" width="13.140625" style="1" customWidth="1"/>
    <col min="4363" max="4607" width="9.140625" style="1"/>
    <col min="4608" max="4608" width="22.140625" style="1" customWidth="1"/>
    <col min="4609" max="4609" width="11.140625" style="1" customWidth="1"/>
    <col min="4610" max="4610" width="12.140625" style="1" customWidth="1"/>
    <col min="4611" max="4611" width="11.7109375" style="1" customWidth="1"/>
    <col min="4612" max="4612" width="11.42578125" style="1" customWidth="1"/>
    <col min="4613" max="4613" width="11.7109375" style="1" customWidth="1"/>
    <col min="4614" max="4614" width="16.5703125" style="1" customWidth="1"/>
    <col min="4615" max="4615" width="9.140625" style="1"/>
    <col min="4616" max="4616" width="15.42578125" style="1" customWidth="1"/>
    <col min="4617" max="4617" width="10.85546875" style="1" customWidth="1"/>
    <col min="4618" max="4618" width="13.140625" style="1" customWidth="1"/>
    <col min="4619" max="4863" width="9.140625" style="1"/>
    <col min="4864" max="4864" width="22.140625" style="1" customWidth="1"/>
    <col min="4865" max="4865" width="11.140625" style="1" customWidth="1"/>
    <col min="4866" max="4866" width="12.140625" style="1" customWidth="1"/>
    <col min="4867" max="4867" width="11.7109375" style="1" customWidth="1"/>
    <col min="4868" max="4868" width="11.42578125" style="1" customWidth="1"/>
    <col min="4869" max="4869" width="11.7109375" style="1" customWidth="1"/>
    <col min="4870" max="4870" width="16.5703125" style="1" customWidth="1"/>
    <col min="4871" max="4871" width="9.140625" style="1"/>
    <col min="4872" max="4872" width="15.42578125" style="1" customWidth="1"/>
    <col min="4873" max="4873" width="10.85546875" style="1" customWidth="1"/>
    <col min="4874" max="4874" width="13.140625" style="1" customWidth="1"/>
    <col min="4875" max="5119" width="9.140625" style="1"/>
    <col min="5120" max="5120" width="22.140625" style="1" customWidth="1"/>
    <col min="5121" max="5121" width="11.140625" style="1" customWidth="1"/>
    <col min="5122" max="5122" width="12.140625" style="1" customWidth="1"/>
    <col min="5123" max="5123" width="11.7109375" style="1" customWidth="1"/>
    <col min="5124" max="5124" width="11.42578125" style="1" customWidth="1"/>
    <col min="5125" max="5125" width="11.7109375" style="1" customWidth="1"/>
    <col min="5126" max="5126" width="16.5703125" style="1" customWidth="1"/>
    <col min="5127" max="5127" width="9.140625" style="1"/>
    <col min="5128" max="5128" width="15.42578125" style="1" customWidth="1"/>
    <col min="5129" max="5129" width="10.85546875" style="1" customWidth="1"/>
    <col min="5130" max="5130" width="13.140625" style="1" customWidth="1"/>
    <col min="5131" max="5375" width="9.140625" style="1"/>
    <col min="5376" max="5376" width="22.140625" style="1" customWidth="1"/>
    <col min="5377" max="5377" width="11.140625" style="1" customWidth="1"/>
    <col min="5378" max="5378" width="12.140625" style="1" customWidth="1"/>
    <col min="5379" max="5379" width="11.7109375" style="1" customWidth="1"/>
    <col min="5380" max="5380" width="11.42578125" style="1" customWidth="1"/>
    <col min="5381" max="5381" width="11.7109375" style="1" customWidth="1"/>
    <col min="5382" max="5382" width="16.5703125" style="1" customWidth="1"/>
    <col min="5383" max="5383" width="9.140625" style="1"/>
    <col min="5384" max="5384" width="15.42578125" style="1" customWidth="1"/>
    <col min="5385" max="5385" width="10.85546875" style="1" customWidth="1"/>
    <col min="5386" max="5386" width="13.140625" style="1" customWidth="1"/>
    <col min="5387" max="5631" width="9.140625" style="1"/>
    <col min="5632" max="5632" width="22.140625" style="1" customWidth="1"/>
    <col min="5633" max="5633" width="11.140625" style="1" customWidth="1"/>
    <col min="5634" max="5634" width="12.140625" style="1" customWidth="1"/>
    <col min="5635" max="5635" width="11.7109375" style="1" customWidth="1"/>
    <col min="5636" max="5636" width="11.42578125" style="1" customWidth="1"/>
    <col min="5637" max="5637" width="11.7109375" style="1" customWidth="1"/>
    <col min="5638" max="5638" width="16.5703125" style="1" customWidth="1"/>
    <col min="5639" max="5639" width="9.140625" style="1"/>
    <col min="5640" max="5640" width="15.42578125" style="1" customWidth="1"/>
    <col min="5641" max="5641" width="10.85546875" style="1" customWidth="1"/>
    <col min="5642" max="5642" width="13.140625" style="1" customWidth="1"/>
    <col min="5643" max="5887" width="9.140625" style="1"/>
    <col min="5888" max="5888" width="22.140625" style="1" customWidth="1"/>
    <col min="5889" max="5889" width="11.140625" style="1" customWidth="1"/>
    <col min="5890" max="5890" width="12.140625" style="1" customWidth="1"/>
    <col min="5891" max="5891" width="11.7109375" style="1" customWidth="1"/>
    <col min="5892" max="5892" width="11.42578125" style="1" customWidth="1"/>
    <col min="5893" max="5893" width="11.7109375" style="1" customWidth="1"/>
    <col min="5894" max="5894" width="16.5703125" style="1" customWidth="1"/>
    <col min="5895" max="5895" width="9.140625" style="1"/>
    <col min="5896" max="5896" width="15.42578125" style="1" customWidth="1"/>
    <col min="5897" max="5897" width="10.85546875" style="1" customWidth="1"/>
    <col min="5898" max="5898" width="13.140625" style="1" customWidth="1"/>
    <col min="5899" max="6143" width="9.140625" style="1"/>
    <col min="6144" max="6144" width="22.140625" style="1" customWidth="1"/>
    <col min="6145" max="6145" width="11.140625" style="1" customWidth="1"/>
    <col min="6146" max="6146" width="12.140625" style="1" customWidth="1"/>
    <col min="6147" max="6147" width="11.7109375" style="1" customWidth="1"/>
    <col min="6148" max="6148" width="11.42578125" style="1" customWidth="1"/>
    <col min="6149" max="6149" width="11.7109375" style="1" customWidth="1"/>
    <col min="6150" max="6150" width="16.5703125" style="1" customWidth="1"/>
    <col min="6151" max="6151" width="9.140625" style="1"/>
    <col min="6152" max="6152" width="15.42578125" style="1" customWidth="1"/>
    <col min="6153" max="6153" width="10.85546875" style="1" customWidth="1"/>
    <col min="6154" max="6154" width="13.140625" style="1" customWidth="1"/>
    <col min="6155" max="6399" width="9.140625" style="1"/>
    <col min="6400" max="6400" width="22.140625" style="1" customWidth="1"/>
    <col min="6401" max="6401" width="11.140625" style="1" customWidth="1"/>
    <col min="6402" max="6402" width="12.140625" style="1" customWidth="1"/>
    <col min="6403" max="6403" width="11.7109375" style="1" customWidth="1"/>
    <col min="6404" max="6404" width="11.42578125" style="1" customWidth="1"/>
    <col min="6405" max="6405" width="11.7109375" style="1" customWidth="1"/>
    <col min="6406" max="6406" width="16.5703125" style="1" customWidth="1"/>
    <col min="6407" max="6407" width="9.140625" style="1"/>
    <col min="6408" max="6408" width="15.42578125" style="1" customWidth="1"/>
    <col min="6409" max="6409" width="10.85546875" style="1" customWidth="1"/>
    <col min="6410" max="6410" width="13.140625" style="1" customWidth="1"/>
    <col min="6411" max="6655" width="9.140625" style="1"/>
    <col min="6656" max="6656" width="22.140625" style="1" customWidth="1"/>
    <col min="6657" max="6657" width="11.140625" style="1" customWidth="1"/>
    <col min="6658" max="6658" width="12.140625" style="1" customWidth="1"/>
    <col min="6659" max="6659" width="11.7109375" style="1" customWidth="1"/>
    <col min="6660" max="6660" width="11.42578125" style="1" customWidth="1"/>
    <col min="6661" max="6661" width="11.7109375" style="1" customWidth="1"/>
    <col min="6662" max="6662" width="16.5703125" style="1" customWidth="1"/>
    <col min="6663" max="6663" width="9.140625" style="1"/>
    <col min="6664" max="6664" width="15.42578125" style="1" customWidth="1"/>
    <col min="6665" max="6665" width="10.85546875" style="1" customWidth="1"/>
    <col min="6666" max="6666" width="13.140625" style="1" customWidth="1"/>
    <col min="6667" max="6911" width="9.140625" style="1"/>
    <col min="6912" max="6912" width="22.140625" style="1" customWidth="1"/>
    <col min="6913" max="6913" width="11.140625" style="1" customWidth="1"/>
    <col min="6914" max="6914" width="12.140625" style="1" customWidth="1"/>
    <col min="6915" max="6915" width="11.7109375" style="1" customWidth="1"/>
    <col min="6916" max="6916" width="11.42578125" style="1" customWidth="1"/>
    <col min="6917" max="6917" width="11.7109375" style="1" customWidth="1"/>
    <col min="6918" max="6918" width="16.5703125" style="1" customWidth="1"/>
    <col min="6919" max="6919" width="9.140625" style="1"/>
    <col min="6920" max="6920" width="15.42578125" style="1" customWidth="1"/>
    <col min="6921" max="6921" width="10.85546875" style="1" customWidth="1"/>
    <col min="6922" max="6922" width="13.140625" style="1" customWidth="1"/>
    <col min="6923" max="7167" width="9.140625" style="1"/>
    <col min="7168" max="7168" width="22.140625" style="1" customWidth="1"/>
    <col min="7169" max="7169" width="11.140625" style="1" customWidth="1"/>
    <col min="7170" max="7170" width="12.140625" style="1" customWidth="1"/>
    <col min="7171" max="7171" width="11.7109375" style="1" customWidth="1"/>
    <col min="7172" max="7172" width="11.42578125" style="1" customWidth="1"/>
    <col min="7173" max="7173" width="11.7109375" style="1" customWidth="1"/>
    <col min="7174" max="7174" width="16.5703125" style="1" customWidth="1"/>
    <col min="7175" max="7175" width="9.140625" style="1"/>
    <col min="7176" max="7176" width="15.42578125" style="1" customWidth="1"/>
    <col min="7177" max="7177" width="10.85546875" style="1" customWidth="1"/>
    <col min="7178" max="7178" width="13.140625" style="1" customWidth="1"/>
    <col min="7179" max="7423" width="9.140625" style="1"/>
    <col min="7424" max="7424" width="22.140625" style="1" customWidth="1"/>
    <col min="7425" max="7425" width="11.140625" style="1" customWidth="1"/>
    <col min="7426" max="7426" width="12.140625" style="1" customWidth="1"/>
    <col min="7427" max="7427" width="11.7109375" style="1" customWidth="1"/>
    <col min="7428" max="7428" width="11.42578125" style="1" customWidth="1"/>
    <col min="7429" max="7429" width="11.7109375" style="1" customWidth="1"/>
    <col min="7430" max="7430" width="16.5703125" style="1" customWidth="1"/>
    <col min="7431" max="7431" width="9.140625" style="1"/>
    <col min="7432" max="7432" width="15.42578125" style="1" customWidth="1"/>
    <col min="7433" max="7433" width="10.85546875" style="1" customWidth="1"/>
    <col min="7434" max="7434" width="13.140625" style="1" customWidth="1"/>
    <col min="7435" max="7679" width="9.140625" style="1"/>
    <col min="7680" max="7680" width="22.140625" style="1" customWidth="1"/>
    <col min="7681" max="7681" width="11.140625" style="1" customWidth="1"/>
    <col min="7682" max="7682" width="12.140625" style="1" customWidth="1"/>
    <col min="7683" max="7683" width="11.7109375" style="1" customWidth="1"/>
    <col min="7684" max="7684" width="11.42578125" style="1" customWidth="1"/>
    <col min="7685" max="7685" width="11.7109375" style="1" customWidth="1"/>
    <col min="7686" max="7686" width="16.5703125" style="1" customWidth="1"/>
    <col min="7687" max="7687" width="9.140625" style="1"/>
    <col min="7688" max="7688" width="15.42578125" style="1" customWidth="1"/>
    <col min="7689" max="7689" width="10.85546875" style="1" customWidth="1"/>
    <col min="7690" max="7690" width="13.140625" style="1" customWidth="1"/>
    <col min="7691" max="7935" width="9.140625" style="1"/>
    <col min="7936" max="7936" width="22.140625" style="1" customWidth="1"/>
    <col min="7937" max="7937" width="11.140625" style="1" customWidth="1"/>
    <col min="7938" max="7938" width="12.140625" style="1" customWidth="1"/>
    <col min="7939" max="7939" width="11.7109375" style="1" customWidth="1"/>
    <col min="7940" max="7940" width="11.42578125" style="1" customWidth="1"/>
    <col min="7941" max="7941" width="11.7109375" style="1" customWidth="1"/>
    <col min="7942" max="7942" width="16.5703125" style="1" customWidth="1"/>
    <col min="7943" max="7943" width="9.140625" style="1"/>
    <col min="7944" max="7944" width="15.42578125" style="1" customWidth="1"/>
    <col min="7945" max="7945" width="10.85546875" style="1" customWidth="1"/>
    <col min="7946" max="7946" width="13.140625" style="1" customWidth="1"/>
    <col min="7947" max="8191" width="9.140625" style="1"/>
    <col min="8192" max="8192" width="22.140625" style="1" customWidth="1"/>
    <col min="8193" max="8193" width="11.140625" style="1" customWidth="1"/>
    <col min="8194" max="8194" width="12.140625" style="1" customWidth="1"/>
    <col min="8195" max="8195" width="11.7109375" style="1" customWidth="1"/>
    <col min="8196" max="8196" width="11.42578125" style="1" customWidth="1"/>
    <col min="8197" max="8197" width="11.7109375" style="1" customWidth="1"/>
    <col min="8198" max="8198" width="16.5703125" style="1" customWidth="1"/>
    <col min="8199" max="8199" width="9.140625" style="1"/>
    <col min="8200" max="8200" width="15.42578125" style="1" customWidth="1"/>
    <col min="8201" max="8201" width="10.85546875" style="1" customWidth="1"/>
    <col min="8202" max="8202" width="13.140625" style="1" customWidth="1"/>
    <col min="8203" max="8447" width="9.140625" style="1"/>
    <col min="8448" max="8448" width="22.140625" style="1" customWidth="1"/>
    <col min="8449" max="8449" width="11.140625" style="1" customWidth="1"/>
    <col min="8450" max="8450" width="12.140625" style="1" customWidth="1"/>
    <col min="8451" max="8451" width="11.7109375" style="1" customWidth="1"/>
    <col min="8452" max="8452" width="11.42578125" style="1" customWidth="1"/>
    <col min="8453" max="8453" width="11.7109375" style="1" customWidth="1"/>
    <col min="8454" max="8454" width="16.5703125" style="1" customWidth="1"/>
    <col min="8455" max="8455" width="9.140625" style="1"/>
    <col min="8456" max="8456" width="15.42578125" style="1" customWidth="1"/>
    <col min="8457" max="8457" width="10.85546875" style="1" customWidth="1"/>
    <col min="8458" max="8458" width="13.140625" style="1" customWidth="1"/>
    <col min="8459" max="8703" width="9.140625" style="1"/>
    <col min="8704" max="8704" width="22.140625" style="1" customWidth="1"/>
    <col min="8705" max="8705" width="11.140625" style="1" customWidth="1"/>
    <col min="8706" max="8706" width="12.140625" style="1" customWidth="1"/>
    <col min="8707" max="8707" width="11.7109375" style="1" customWidth="1"/>
    <col min="8708" max="8708" width="11.42578125" style="1" customWidth="1"/>
    <col min="8709" max="8709" width="11.7109375" style="1" customWidth="1"/>
    <col min="8710" max="8710" width="16.5703125" style="1" customWidth="1"/>
    <col min="8711" max="8711" width="9.140625" style="1"/>
    <col min="8712" max="8712" width="15.42578125" style="1" customWidth="1"/>
    <col min="8713" max="8713" width="10.85546875" style="1" customWidth="1"/>
    <col min="8714" max="8714" width="13.140625" style="1" customWidth="1"/>
    <col min="8715" max="8959" width="9.140625" style="1"/>
    <col min="8960" max="8960" width="22.140625" style="1" customWidth="1"/>
    <col min="8961" max="8961" width="11.140625" style="1" customWidth="1"/>
    <col min="8962" max="8962" width="12.140625" style="1" customWidth="1"/>
    <col min="8963" max="8963" width="11.7109375" style="1" customWidth="1"/>
    <col min="8964" max="8964" width="11.42578125" style="1" customWidth="1"/>
    <col min="8965" max="8965" width="11.7109375" style="1" customWidth="1"/>
    <col min="8966" max="8966" width="16.5703125" style="1" customWidth="1"/>
    <col min="8967" max="8967" width="9.140625" style="1"/>
    <col min="8968" max="8968" width="15.42578125" style="1" customWidth="1"/>
    <col min="8969" max="8969" width="10.85546875" style="1" customWidth="1"/>
    <col min="8970" max="8970" width="13.140625" style="1" customWidth="1"/>
    <col min="8971" max="9215" width="9.140625" style="1"/>
    <col min="9216" max="9216" width="22.140625" style="1" customWidth="1"/>
    <col min="9217" max="9217" width="11.140625" style="1" customWidth="1"/>
    <col min="9218" max="9218" width="12.140625" style="1" customWidth="1"/>
    <col min="9219" max="9219" width="11.7109375" style="1" customWidth="1"/>
    <col min="9220" max="9220" width="11.42578125" style="1" customWidth="1"/>
    <col min="9221" max="9221" width="11.7109375" style="1" customWidth="1"/>
    <col min="9222" max="9222" width="16.5703125" style="1" customWidth="1"/>
    <col min="9223" max="9223" width="9.140625" style="1"/>
    <col min="9224" max="9224" width="15.42578125" style="1" customWidth="1"/>
    <col min="9225" max="9225" width="10.85546875" style="1" customWidth="1"/>
    <col min="9226" max="9226" width="13.140625" style="1" customWidth="1"/>
    <col min="9227" max="9471" width="9.140625" style="1"/>
    <col min="9472" max="9472" width="22.140625" style="1" customWidth="1"/>
    <col min="9473" max="9473" width="11.140625" style="1" customWidth="1"/>
    <col min="9474" max="9474" width="12.140625" style="1" customWidth="1"/>
    <col min="9475" max="9475" width="11.7109375" style="1" customWidth="1"/>
    <col min="9476" max="9476" width="11.42578125" style="1" customWidth="1"/>
    <col min="9477" max="9477" width="11.7109375" style="1" customWidth="1"/>
    <col min="9478" max="9478" width="16.5703125" style="1" customWidth="1"/>
    <col min="9479" max="9479" width="9.140625" style="1"/>
    <col min="9480" max="9480" width="15.42578125" style="1" customWidth="1"/>
    <col min="9481" max="9481" width="10.85546875" style="1" customWidth="1"/>
    <col min="9482" max="9482" width="13.140625" style="1" customWidth="1"/>
    <col min="9483" max="9727" width="9.140625" style="1"/>
    <col min="9728" max="9728" width="22.140625" style="1" customWidth="1"/>
    <col min="9729" max="9729" width="11.140625" style="1" customWidth="1"/>
    <col min="9730" max="9730" width="12.140625" style="1" customWidth="1"/>
    <col min="9731" max="9731" width="11.7109375" style="1" customWidth="1"/>
    <col min="9732" max="9732" width="11.42578125" style="1" customWidth="1"/>
    <col min="9733" max="9733" width="11.7109375" style="1" customWidth="1"/>
    <col min="9734" max="9734" width="16.5703125" style="1" customWidth="1"/>
    <col min="9735" max="9735" width="9.140625" style="1"/>
    <col min="9736" max="9736" width="15.42578125" style="1" customWidth="1"/>
    <col min="9737" max="9737" width="10.85546875" style="1" customWidth="1"/>
    <col min="9738" max="9738" width="13.140625" style="1" customWidth="1"/>
    <col min="9739" max="9983" width="9.140625" style="1"/>
    <col min="9984" max="9984" width="22.140625" style="1" customWidth="1"/>
    <col min="9985" max="9985" width="11.140625" style="1" customWidth="1"/>
    <col min="9986" max="9986" width="12.140625" style="1" customWidth="1"/>
    <col min="9987" max="9987" width="11.7109375" style="1" customWidth="1"/>
    <col min="9988" max="9988" width="11.42578125" style="1" customWidth="1"/>
    <col min="9989" max="9989" width="11.7109375" style="1" customWidth="1"/>
    <col min="9990" max="9990" width="16.5703125" style="1" customWidth="1"/>
    <col min="9991" max="9991" width="9.140625" style="1"/>
    <col min="9992" max="9992" width="15.42578125" style="1" customWidth="1"/>
    <col min="9993" max="9993" width="10.85546875" style="1" customWidth="1"/>
    <col min="9994" max="9994" width="13.140625" style="1" customWidth="1"/>
    <col min="9995" max="10239" width="9.140625" style="1"/>
    <col min="10240" max="10240" width="22.140625" style="1" customWidth="1"/>
    <col min="10241" max="10241" width="11.140625" style="1" customWidth="1"/>
    <col min="10242" max="10242" width="12.140625" style="1" customWidth="1"/>
    <col min="10243" max="10243" width="11.7109375" style="1" customWidth="1"/>
    <col min="10244" max="10244" width="11.42578125" style="1" customWidth="1"/>
    <col min="10245" max="10245" width="11.7109375" style="1" customWidth="1"/>
    <col min="10246" max="10246" width="16.5703125" style="1" customWidth="1"/>
    <col min="10247" max="10247" width="9.140625" style="1"/>
    <col min="10248" max="10248" width="15.42578125" style="1" customWidth="1"/>
    <col min="10249" max="10249" width="10.85546875" style="1" customWidth="1"/>
    <col min="10250" max="10250" width="13.140625" style="1" customWidth="1"/>
    <col min="10251" max="10495" width="9.140625" style="1"/>
    <col min="10496" max="10496" width="22.140625" style="1" customWidth="1"/>
    <col min="10497" max="10497" width="11.140625" style="1" customWidth="1"/>
    <col min="10498" max="10498" width="12.140625" style="1" customWidth="1"/>
    <col min="10499" max="10499" width="11.7109375" style="1" customWidth="1"/>
    <col min="10500" max="10500" width="11.42578125" style="1" customWidth="1"/>
    <col min="10501" max="10501" width="11.7109375" style="1" customWidth="1"/>
    <col min="10502" max="10502" width="16.5703125" style="1" customWidth="1"/>
    <col min="10503" max="10503" width="9.140625" style="1"/>
    <col min="10504" max="10504" width="15.42578125" style="1" customWidth="1"/>
    <col min="10505" max="10505" width="10.85546875" style="1" customWidth="1"/>
    <col min="10506" max="10506" width="13.140625" style="1" customWidth="1"/>
    <col min="10507" max="10751" width="9.140625" style="1"/>
    <col min="10752" max="10752" width="22.140625" style="1" customWidth="1"/>
    <col min="10753" max="10753" width="11.140625" style="1" customWidth="1"/>
    <col min="10754" max="10754" width="12.140625" style="1" customWidth="1"/>
    <col min="10755" max="10755" width="11.7109375" style="1" customWidth="1"/>
    <col min="10756" max="10756" width="11.42578125" style="1" customWidth="1"/>
    <col min="10757" max="10757" width="11.7109375" style="1" customWidth="1"/>
    <col min="10758" max="10758" width="16.5703125" style="1" customWidth="1"/>
    <col min="10759" max="10759" width="9.140625" style="1"/>
    <col min="10760" max="10760" width="15.42578125" style="1" customWidth="1"/>
    <col min="10761" max="10761" width="10.85546875" style="1" customWidth="1"/>
    <col min="10762" max="10762" width="13.140625" style="1" customWidth="1"/>
    <col min="10763" max="11007" width="9.140625" style="1"/>
    <col min="11008" max="11008" width="22.140625" style="1" customWidth="1"/>
    <col min="11009" max="11009" width="11.140625" style="1" customWidth="1"/>
    <col min="11010" max="11010" width="12.140625" style="1" customWidth="1"/>
    <col min="11011" max="11011" width="11.7109375" style="1" customWidth="1"/>
    <col min="11012" max="11012" width="11.42578125" style="1" customWidth="1"/>
    <col min="11013" max="11013" width="11.7109375" style="1" customWidth="1"/>
    <col min="11014" max="11014" width="16.5703125" style="1" customWidth="1"/>
    <col min="11015" max="11015" width="9.140625" style="1"/>
    <col min="11016" max="11016" width="15.42578125" style="1" customWidth="1"/>
    <col min="11017" max="11017" width="10.85546875" style="1" customWidth="1"/>
    <col min="11018" max="11018" width="13.140625" style="1" customWidth="1"/>
    <col min="11019" max="11263" width="9.140625" style="1"/>
    <col min="11264" max="11264" width="22.140625" style="1" customWidth="1"/>
    <col min="11265" max="11265" width="11.140625" style="1" customWidth="1"/>
    <col min="11266" max="11266" width="12.140625" style="1" customWidth="1"/>
    <col min="11267" max="11267" width="11.7109375" style="1" customWidth="1"/>
    <col min="11268" max="11268" width="11.42578125" style="1" customWidth="1"/>
    <col min="11269" max="11269" width="11.7109375" style="1" customWidth="1"/>
    <col min="11270" max="11270" width="16.5703125" style="1" customWidth="1"/>
    <col min="11271" max="11271" width="9.140625" style="1"/>
    <col min="11272" max="11272" width="15.42578125" style="1" customWidth="1"/>
    <col min="11273" max="11273" width="10.85546875" style="1" customWidth="1"/>
    <col min="11274" max="11274" width="13.140625" style="1" customWidth="1"/>
    <col min="11275" max="11519" width="9.140625" style="1"/>
    <col min="11520" max="11520" width="22.140625" style="1" customWidth="1"/>
    <col min="11521" max="11521" width="11.140625" style="1" customWidth="1"/>
    <col min="11522" max="11522" width="12.140625" style="1" customWidth="1"/>
    <col min="11523" max="11523" width="11.7109375" style="1" customWidth="1"/>
    <col min="11524" max="11524" width="11.42578125" style="1" customWidth="1"/>
    <col min="11525" max="11525" width="11.7109375" style="1" customWidth="1"/>
    <col min="11526" max="11526" width="16.5703125" style="1" customWidth="1"/>
    <col min="11527" max="11527" width="9.140625" style="1"/>
    <col min="11528" max="11528" width="15.42578125" style="1" customWidth="1"/>
    <col min="11529" max="11529" width="10.85546875" style="1" customWidth="1"/>
    <col min="11530" max="11530" width="13.140625" style="1" customWidth="1"/>
    <col min="11531" max="11775" width="9.140625" style="1"/>
    <col min="11776" max="11776" width="22.140625" style="1" customWidth="1"/>
    <col min="11777" max="11777" width="11.140625" style="1" customWidth="1"/>
    <col min="11778" max="11778" width="12.140625" style="1" customWidth="1"/>
    <col min="11779" max="11779" width="11.7109375" style="1" customWidth="1"/>
    <col min="11780" max="11780" width="11.42578125" style="1" customWidth="1"/>
    <col min="11781" max="11781" width="11.7109375" style="1" customWidth="1"/>
    <col min="11782" max="11782" width="16.5703125" style="1" customWidth="1"/>
    <col min="11783" max="11783" width="9.140625" style="1"/>
    <col min="11784" max="11784" width="15.42578125" style="1" customWidth="1"/>
    <col min="11785" max="11785" width="10.85546875" style="1" customWidth="1"/>
    <col min="11786" max="11786" width="13.140625" style="1" customWidth="1"/>
    <col min="11787" max="12031" width="9.140625" style="1"/>
    <col min="12032" max="12032" width="22.140625" style="1" customWidth="1"/>
    <col min="12033" max="12033" width="11.140625" style="1" customWidth="1"/>
    <col min="12034" max="12034" width="12.140625" style="1" customWidth="1"/>
    <col min="12035" max="12035" width="11.7109375" style="1" customWidth="1"/>
    <col min="12036" max="12036" width="11.42578125" style="1" customWidth="1"/>
    <col min="12037" max="12037" width="11.7109375" style="1" customWidth="1"/>
    <col min="12038" max="12038" width="16.5703125" style="1" customWidth="1"/>
    <col min="12039" max="12039" width="9.140625" style="1"/>
    <col min="12040" max="12040" width="15.42578125" style="1" customWidth="1"/>
    <col min="12041" max="12041" width="10.85546875" style="1" customWidth="1"/>
    <col min="12042" max="12042" width="13.140625" style="1" customWidth="1"/>
    <col min="12043" max="12287" width="9.140625" style="1"/>
    <col min="12288" max="12288" width="22.140625" style="1" customWidth="1"/>
    <col min="12289" max="12289" width="11.140625" style="1" customWidth="1"/>
    <col min="12290" max="12290" width="12.140625" style="1" customWidth="1"/>
    <col min="12291" max="12291" width="11.7109375" style="1" customWidth="1"/>
    <col min="12292" max="12292" width="11.42578125" style="1" customWidth="1"/>
    <col min="12293" max="12293" width="11.7109375" style="1" customWidth="1"/>
    <col min="12294" max="12294" width="16.5703125" style="1" customWidth="1"/>
    <col min="12295" max="12295" width="9.140625" style="1"/>
    <col min="12296" max="12296" width="15.42578125" style="1" customWidth="1"/>
    <col min="12297" max="12297" width="10.85546875" style="1" customWidth="1"/>
    <col min="12298" max="12298" width="13.140625" style="1" customWidth="1"/>
    <col min="12299" max="12543" width="9.140625" style="1"/>
    <col min="12544" max="12544" width="22.140625" style="1" customWidth="1"/>
    <col min="12545" max="12545" width="11.140625" style="1" customWidth="1"/>
    <col min="12546" max="12546" width="12.140625" style="1" customWidth="1"/>
    <col min="12547" max="12547" width="11.7109375" style="1" customWidth="1"/>
    <col min="12548" max="12548" width="11.42578125" style="1" customWidth="1"/>
    <col min="12549" max="12549" width="11.7109375" style="1" customWidth="1"/>
    <col min="12550" max="12550" width="16.5703125" style="1" customWidth="1"/>
    <col min="12551" max="12551" width="9.140625" style="1"/>
    <col min="12552" max="12552" width="15.42578125" style="1" customWidth="1"/>
    <col min="12553" max="12553" width="10.85546875" style="1" customWidth="1"/>
    <col min="12554" max="12554" width="13.140625" style="1" customWidth="1"/>
    <col min="12555" max="12799" width="9.140625" style="1"/>
    <col min="12800" max="12800" width="22.140625" style="1" customWidth="1"/>
    <col min="12801" max="12801" width="11.140625" style="1" customWidth="1"/>
    <col min="12802" max="12802" width="12.140625" style="1" customWidth="1"/>
    <col min="12803" max="12803" width="11.7109375" style="1" customWidth="1"/>
    <col min="12804" max="12804" width="11.42578125" style="1" customWidth="1"/>
    <col min="12805" max="12805" width="11.7109375" style="1" customWidth="1"/>
    <col min="12806" max="12806" width="16.5703125" style="1" customWidth="1"/>
    <col min="12807" max="12807" width="9.140625" style="1"/>
    <col min="12808" max="12808" width="15.42578125" style="1" customWidth="1"/>
    <col min="12809" max="12809" width="10.85546875" style="1" customWidth="1"/>
    <col min="12810" max="12810" width="13.140625" style="1" customWidth="1"/>
    <col min="12811" max="13055" width="9.140625" style="1"/>
    <col min="13056" max="13056" width="22.140625" style="1" customWidth="1"/>
    <col min="13057" max="13057" width="11.140625" style="1" customWidth="1"/>
    <col min="13058" max="13058" width="12.140625" style="1" customWidth="1"/>
    <col min="13059" max="13059" width="11.7109375" style="1" customWidth="1"/>
    <col min="13060" max="13060" width="11.42578125" style="1" customWidth="1"/>
    <col min="13061" max="13061" width="11.7109375" style="1" customWidth="1"/>
    <col min="13062" max="13062" width="16.5703125" style="1" customWidth="1"/>
    <col min="13063" max="13063" width="9.140625" style="1"/>
    <col min="13064" max="13064" width="15.42578125" style="1" customWidth="1"/>
    <col min="13065" max="13065" width="10.85546875" style="1" customWidth="1"/>
    <col min="13066" max="13066" width="13.140625" style="1" customWidth="1"/>
    <col min="13067" max="13311" width="9.140625" style="1"/>
    <col min="13312" max="13312" width="22.140625" style="1" customWidth="1"/>
    <col min="13313" max="13313" width="11.140625" style="1" customWidth="1"/>
    <col min="13314" max="13314" width="12.140625" style="1" customWidth="1"/>
    <col min="13315" max="13315" width="11.7109375" style="1" customWidth="1"/>
    <col min="13316" max="13316" width="11.42578125" style="1" customWidth="1"/>
    <col min="13317" max="13317" width="11.7109375" style="1" customWidth="1"/>
    <col min="13318" max="13318" width="16.5703125" style="1" customWidth="1"/>
    <col min="13319" max="13319" width="9.140625" style="1"/>
    <col min="13320" max="13320" width="15.42578125" style="1" customWidth="1"/>
    <col min="13321" max="13321" width="10.85546875" style="1" customWidth="1"/>
    <col min="13322" max="13322" width="13.140625" style="1" customWidth="1"/>
    <col min="13323" max="13567" width="9.140625" style="1"/>
    <col min="13568" max="13568" width="22.140625" style="1" customWidth="1"/>
    <col min="13569" max="13569" width="11.140625" style="1" customWidth="1"/>
    <col min="13570" max="13570" width="12.140625" style="1" customWidth="1"/>
    <col min="13571" max="13571" width="11.7109375" style="1" customWidth="1"/>
    <col min="13572" max="13572" width="11.42578125" style="1" customWidth="1"/>
    <col min="13573" max="13573" width="11.7109375" style="1" customWidth="1"/>
    <col min="13574" max="13574" width="16.5703125" style="1" customWidth="1"/>
    <col min="13575" max="13575" width="9.140625" style="1"/>
    <col min="13576" max="13576" width="15.42578125" style="1" customWidth="1"/>
    <col min="13577" max="13577" width="10.85546875" style="1" customWidth="1"/>
    <col min="13578" max="13578" width="13.140625" style="1" customWidth="1"/>
    <col min="13579" max="13823" width="9.140625" style="1"/>
    <col min="13824" max="13824" width="22.140625" style="1" customWidth="1"/>
    <col min="13825" max="13825" width="11.140625" style="1" customWidth="1"/>
    <col min="13826" max="13826" width="12.140625" style="1" customWidth="1"/>
    <col min="13827" max="13827" width="11.7109375" style="1" customWidth="1"/>
    <col min="13828" max="13828" width="11.42578125" style="1" customWidth="1"/>
    <col min="13829" max="13829" width="11.7109375" style="1" customWidth="1"/>
    <col min="13830" max="13830" width="16.5703125" style="1" customWidth="1"/>
    <col min="13831" max="13831" width="9.140625" style="1"/>
    <col min="13832" max="13832" width="15.42578125" style="1" customWidth="1"/>
    <col min="13833" max="13833" width="10.85546875" style="1" customWidth="1"/>
    <col min="13834" max="13834" width="13.140625" style="1" customWidth="1"/>
    <col min="13835" max="14079" width="9.140625" style="1"/>
    <col min="14080" max="14080" width="22.140625" style="1" customWidth="1"/>
    <col min="14081" max="14081" width="11.140625" style="1" customWidth="1"/>
    <col min="14082" max="14082" width="12.140625" style="1" customWidth="1"/>
    <col min="14083" max="14083" width="11.7109375" style="1" customWidth="1"/>
    <col min="14084" max="14084" width="11.42578125" style="1" customWidth="1"/>
    <col min="14085" max="14085" width="11.7109375" style="1" customWidth="1"/>
    <col min="14086" max="14086" width="16.5703125" style="1" customWidth="1"/>
    <col min="14087" max="14087" width="9.140625" style="1"/>
    <col min="14088" max="14088" width="15.42578125" style="1" customWidth="1"/>
    <col min="14089" max="14089" width="10.85546875" style="1" customWidth="1"/>
    <col min="14090" max="14090" width="13.140625" style="1" customWidth="1"/>
    <col min="14091" max="14335" width="9.140625" style="1"/>
    <col min="14336" max="14336" width="22.140625" style="1" customWidth="1"/>
    <col min="14337" max="14337" width="11.140625" style="1" customWidth="1"/>
    <col min="14338" max="14338" width="12.140625" style="1" customWidth="1"/>
    <col min="14339" max="14339" width="11.7109375" style="1" customWidth="1"/>
    <col min="14340" max="14340" width="11.42578125" style="1" customWidth="1"/>
    <col min="14341" max="14341" width="11.7109375" style="1" customWidth="1"/>
    <col min="14342" max="14342" width="16.5703125" style="1" customWidth="1"/>
    <col min="14343" max="14343" width="9.140625" style="1"/>
    <col min="14344" max="14344" width="15.42578125" style="1" customWidth="1"/>
    <col min="14345" max="14345" width="10.85546875" style="1" customWidth="1"/>
    <col min="14346" max="14346" width="13.140625" style="1" customWidth="1"/>
    <col min="14347" max="14591" width="9.140625" style="1"/>
    <col min="14592" max="14592" width="22.140625" style="1" customWidth="1"/>
    <col min="14593" max="14593" width="11.140625" style="1" customWidth="1"/>
    <col min="14594" max="14594" width="12.140625" style="1" customWidth="1"/>
    <col min="14595" max="14595" width="11.7109375" style="1" customWidth="1"/>
    <col min="14596" max="14596" width="11.42578125" style="1" customWidth="1"/>
    <col min="14597" max="14597" width="11.7109375" style="1" customWidth="1"/>
    <col min="14598" max="14598" width="16.5703125" style="1" customWidth="1"/>
    <col min="14599" max="14599" width="9.140625" style="1"/>
    <col min="14600" max="14600" width="15.42578125" style="1" customWidth="1"/>
    <col min="14601" max="14601" width="10.85546875" style="1" customWidth="1"/>
    <col min="14602" max="14602" width="13.140625" style="1" customWidth="1"/>
    <col min="14603" max="14847" width="9.140625" style="1"/>
    <col min="14848" max="14848" width="22.140625" style="1" customWidth="1"/>
    <col min="14849" max="14849" width="11.140625" style="1" customWidth="1"/>
    <col min="14850" max="14850" width="12.140625" style="1" customWidth="1"/>
    <col min="14851" max="14851" width="11.7109375" style="1" customWidth="1"/>
    <col min="14852" max="14852" width="11.42578125" style="1" customWidth="1"/>
    <col min="14853" max="14853" width="11.7109375" style="1" customWidth="1"/>
    <col min="14854" max="14854" width="16.5703125" style="1" customWidth="1"/>
    <col min="14855" max="14855" width="9.140625" style="1"/>
    <col min="14856" max="14856" width="15.42578125" style="1" customWidth="1"/>
    <col min="14857" max="14857" width="10.85546875" style="1" customWidth="1"/>
    <col min="14858" max="14858" width="13.140625" style="1" customWidth="1"/>
    <col min="14859" max="15103" width="9.140625" style="1"/>
    <col min="15104" max="15104" width="22.140625" style="1" customWidth="1"/>
    <col min="15105" max="15105" width="11.140625" style="1" customWidth="1"/>
    <col min="15106" max="15106" width="12.140625" style="1" customWidth="1"/>
    <col min="15107" max="15107" width="11.7109375" style="1" customWidth="1"/>
    <col min="15108" max="15108" width="11.42578125" style="1" customWidth="1"/>
    <col min="15109" max="15109" width="11.7109375" style="1" customWidth="1"/>
    <col min="15110" max="15110" width="16.5703125" style="1" customWidth="1"/>
    <col min="15111" max="15111" width="9.140625" style="1"/>
    <col min="15112" max="15112" width="15.42578125" style="1" customWidth="1"/>
    <col min="15113" max="15113" width="10.85546875" style="1" customWidth="1"/>
    <col min="15114" max="15114" width="13.140625" style="1" customWidth="1"/>
    <col min="15115" max="15359" width="9.140625" style="1"/>
    <col min="15360" max="15360" width="22.140625" style="1" customWidth="1"/>
    <col min="15361" max="15361" width="11.140625" style="1" customWidth="1"/>
    <col min="15362" max="15362" width="12.140625" style="1" customWidth="1"/>
    <col min="15363" max="15363" width="11.7109375" style="1" customWidth="1"/>
    <col min="15364" max="15364" width="11.42578125" style="1" customWidth="1"/>
    <col min="15365" max="15365" width="11.7109375" style="1" customWidth="1"/>
    <col min="15366" max="15366" width="16.5703125" style="1" customWidth="1"/>
    <col min="15367" max="15367" width="9.140625" style="1"/>
    <col min="15368" max="15368" width="15.42578125" style="1" customWidth="1"/>
    <col min="15369" max="15369" width="10.85546875" style="1" customWidth="1"/>
    <col min="15370" max="15370" width="13.140625" style="1" customWidth="1"/>
    <col min="15371" max="15615" width="9.140625" style="1"/>
    <col min="15616" max="15616" width="22.140625" style="1" customWidth="1"/>
    <col min="15617" max="15617" width="11.140625" style="1" customWidth="1"/>
    <col min="15618" max="15618" width="12.140625" style="1" customWidth="1"/>
    <col min="15619" max="15619" width="11.7109375" style="1" customWidth="1"/>
    <col min="15620" max="15620" width="11.42578125" style="1" customWidth="1"/>
    <col min="15621" max="15621" width="11.7109375" style="1" customWidth="1"/>
    <col min="15622" max="15622" width="16.5703125" style="1" customWidth="1"/>
    <col min="15623" max="15623" width="9.140625" style="1"/>
    <col min="15624" max="15624" width="15.42578125" style="1" customWidth="1"/>
    <col min="15625" max="15625" width="10.85546875" style="1" customWidth="1"/>
    <col min="15626" max="15626" width="13.140625" style="1" customWidth="1"/>
    <col min="15627" max="15871" width="9.140625" style="1"/>
    <col min="15872" max="15872" width="22.140625" style="1" customWidth="1"/>
    <col min="15873" max="15873" width="11.140625" style="1" customWidth="1"/>
    <col min="15874" max="15874" width="12.140625" style="1" customWidth="1"/>
    <col min="15875" max="15875" width="11.7109375" style="1" customWidth="1"/>
    <col min="15876" max="15876" width="11.42578125" style="1" customWidth="1"/>
    <col min="15877" max="15877" width="11.7109375" style="1" customWidth="1"/>
    <col min="15878" max="15878" width="16.5703125" style="1" customWidth="1"/>
    <col min="15879" max="15879" width="9.140625" style="1"/>
    <col min="15880" max="15880" width="15.42578125" style="1" customWidth="1"/>
    <col min="15881" max="15881" width="10.85546875" style="1" customWidth="1"/>
    <col min="15882" max="15882" width="13.140625" style="1" customWidth="1"/>
    <col min="15883" max="16127" width="9.140625" style="1"/>
    <col min="16128" max="16128" width="22.140625" style="1" customWidth="1"/>
    <col min="16129" max="16129" width="11.140625" style="1" customWidth="1"/>
    <col min="16130" max="16130" width="12.140625" style="1" customWidth="1"/>
    <col min="16131" max="16131" width="11.7109375" style="1" customWidth="1"/>
    <col min="16132" max="16132" width="11.42578125" style="1" customWidth="1"/>
    <col min="16133" max="16133" width="11.7109375" style="1" customWidth="1"/>
    <col min="16134" max="16134" width="16.5703125" style="1" customWidth="1"/>
    <col min="16135" max="16135" width="9.140625" style="1"/>
    <col min="16136" max="16136" width="15.42578125" style="1" customWidth="1"/>
    <col min="16137" max="16137" width="10.85546875" style="1" customWidth="1"/>
    <col min="16138" max="16138" width="13.140625" style="1" customWidth="1"/>
    <col min="16139" max="16384" width="9.140625" style="1"/>
  </cols>
  <sheetData>
    <row r="1" spans="1:10" x14ac:dyDescent="0.2">
      <c r="A1" s="1" t="s">
        <v>155</v>
      </c>
      <c r="B1" s="17" t="s">
        <v>0</v>
      </c>
      <c r="C1" s="18" t="s">
        <v>1</v>
      </c>
      <c r="D1" s="21" t="s">
        <v>2</v>
      </c>
      <c r="E1" s="8"/>
      <c r="F1" s="9"/>
      <c r="G1" s="156"/>
      <c r="H1" s="11" t="s">
        <v>3</v>
      </c>
      <c r="I1" s="9"/>
      <c r="J1" s="12" t="s">
        <v>4</v>
      </c>
    </row>
    <row r="2" spans="1:10" x14ac:dyDescent="0.2">
      <c r="B2" s="19"/>
      <c r="C2" s="20"/>
      <c r="D2" s="22"/>
      <c r="E2" s="14" t="s">
        <v>104</v>
      </c>
      <c r="F2" s="15" t="s">
        <v>151</v>
      </c>
      <c r="G2" s="157" t="s">
        <v>156</v>
      </c>
      <c r="H2" s="24" t="s">
        <v>153</v>
      </c>
      <c r="I2" s="15" t="s">
        <v>154</v>
      </c>
      <c r="J2" s="13"/>
    </row>
    <row r="4" spans="1:10" x14ac:dyDescent="0.2">
      <c r="A4" s="1" t="s">
        <v>5</v>
      </c>
      <c r="B4" s="1">
        <v>200</v>
      </c>
      <c r="C4" s="1">
        <v>500</v>
      </c>
      <c r="D4" s="1">
        <f>+C4+B4</f>
        <v>700</v>
      </c>
      <c r="I4" s="1">
        <v>500</v>
      </c>
      <c r="J4" s="1">
        <f>SUM(D4:I4)</f>
        <v>1200</v>
      </c>
    </row>
    <row r="5" spans="1:10" x14ac:dyDescent="0.2">
      <c r="A5" s="1" t="s">
        <v>6</v>
      </c>
      <c r="B5" s="1">
        <v>800</v>
      </c>
      <c r="C5" s="1">
        <v>300</v>
      </c>
      <c r="D5" s="1">
        <f>+C5+B5</f>
        <v>1100</v>
      </c>
      <c r="J5" s="1">
        <f t="shared" ref="J5:J8" si="0">SUM(D5:I5)</f>
        <v>1100</v>
      </c>
    </row>
    <row r="6" spans="1:10" x14ac:dyDescent="0.2">
      <c r="A6" s="1" t="s">
        <v>7</v>
      </c>
      <c r="B6" s="1">
        <v>5000</v>
      </c>
      <c r="C6" s="1">
        <v>3500</v>
      </c>
      <c r="D6" s="1">
        <f>+C6+B6</f>
        <v>8500</v>
      </c>
      <c r="F6" s="1">
        <v>1800</v>
      </c>
      <c r="G6" s="155">
        <v>1200</v>
      </c>
      <c r="H6" s="1">
        <f>-(F6+G6)/20</f>
        <v>-150</v>
      </c>
      <c r="I6" s="1">
        <v>-1000</v>
      </c>
      <c r="J6" s="1">
        <f t="shared" si="0"/>
        <v>10350</v>
      </c>
    </row>
    <row r="7" spans="1:10" x14ac:dyDescent="0.2">
      <c r="A7" s="6" t="s">
        <v>8</v>
      </c>
      <c r="J7" s="1">
        <f t="shared" si="0"/>
        <v>0</v>
      </c>
    </row>
    <row r="8" spans="1:10" x14ac:dyDescent="0.2">
      <c r="A8" s="3" t="s">
        <v>25</v>
      </c>
      <c r="B8" s="129">
        <v>2000</v>
      </c>
      <c r="D8" s="1">
        <f>+C8+B8</f>
        <v>2000</v>
      </c>
      <c r="E8" s="1">
        <v>-300</v>
      </c>
      <c r="F8" s="1">
        <v>-1700</v>
      </c>
      <c r="J8" s="1">
        <f t="shared" si="0"/>
        <v>0</v>
      </c>
    </row>
    <row r="9" spans="1:10" ht="13.5" thickBot="1" x14ac:dyDescent="0.25">
      <c r="A9" s="1" t="s">
        <v>10</v>
      </c>
      <c r="B9" s="4">
        <f>SUM(B4:B8)</f>
        <v>8000</v>
      </c>
      <c r="C9" s="4">
        <f>SUM(C4:C8)</f>
        <v>4300</v>
      </c>
      <c r="D9" s="4">
        <f>+C9+B9</f>
        <v>12300</v>
      </c>
      <c r="E9" s="4">
        <v>-300</v>
      </c>
      <c r="F9" s="4">
        <f>SUM(F4:F8)</f>
        <v>100</v>
      </c>
      <c r="G9" s="158"/>
      <c r="H9" s="4">
        <f>SUM(H4:H8)</f>
        <v>-150</v>
      </c>
      <c r="I9" s="4">
        <f>SUM(I4:I8)</f>
        <v>-500</v>
      </c>
      <c r="J9" s="4">
        <f>SUM(J4:J8)</f>
        <v>12650</v>
      </c>
    </row>
    <row r="10" spans="1:10" ht="13.5" thickTop="1" x14ac:dyDescent="0.2"/>
    <row r="11" spans="1:10" x14ac:dyDescent="0.2">
      <c r="A11" s="1" t="s">
        <v>11</v>
      </c>
      <c r="B11" s="1">
        <f>+B19-SUM(B13:B18)</f>
        <v>3500</v>
      </c>
      <c r="C11" s="1">
        <f>+C19-SUM(C13:C18)</f>
        <v>1010</v>
      </c>
      <c r="D11" s="1">
        <f>+C11+B11</f>
        <v>4510</v>
      </c>
      <c r="J11" s="1">
        <f t="shared" ref="J11:J18" si="1">SUM(D11:I11)</f>
        <v>4510</v>
      </c>
    </row>
    <row r="12" spans="1:10" x14ac:dyDescent="0.2">
      <c r="A12" s="6" t="s">
        <v>152</v>
      </c>
      <c r="J12" s="1">
        <f t="shared" si="1"/>
        <v>0</v>
      </c>
    </row>
    <row r="13" spans="1:10" x14ac:dyDescent="0.2">
      <c r="A13" s="1" t="s">
        <v>12</v>
      </c>
      <c r="B13" s="1">
        <v>1000</v>
      </c>
      <c r="C13" s="1">
        <v>290</v>
      </c>
      <c r="D13" s="1">
        <f>+C13+B13</f>
        <v>1290</v>
      </c>
      <c r="F13" s="1">
        <v>360</v>
      </c>
      <c r="G13" s="155">
        <v>240</v>
      </c>
      <c r="H13" s="1">
        <f>-(F13+G13)/20</f>
        <v>-30</v>
      </c>
      <c r="J13" s="1">
        <f t="shared" si="1"/>
        <v>1860</v>
      </c>
    </row>
    <row r="14" spans="1:10" s="6" customFormat="1" x14ac:dyDescent="0.2">
      <c r="A14" s="5" t="s">
        <v>13</v>
      </c>
      <c r="F14" s="7">
        <f>40%*(C16+C17)</f>
        <v>1000</v>
      </c>
      <c r="G14" s="159">
        <v>960</v>
      </c>
      <c r="J14" s="1">
        <f t="shared" si="1"/>
        <v>1960</v>
      </c>
    </row>
    <row r="15" spans="1:10" s="6" customFormat="1" x14ac:dyDescent="0.2">
      <c r="A15" s="6" t="s">
        <v>14</v>
      </c>
      <c r="G15" s="160"/>
      <c r="H15" s="7"/>
      <c r="J15" s="1">
        <f t="shared" si="1"/>
        <v>0</v>
      </c>
    </row>
    <row r="16" spans="1:10" x14ac:dyDescent="0.2">
      <c r="A16" s="1" t="s">
        <v>15</v>
      </c>
      <c r="B16" s="1">
        <v>1000</v>
      </c>
      <c r="C16" s="129">
        <v>500</v>
      </c>
      <c r="D16" s="1">
        <f>+C16+B16</f>
        <v>1500</v>
      </c>
      <c r="F16" s="1">
        <f>-C16</f>
        <v>-500</v>
      </c>
      <c r="J16" s="1">
        <f t="shared" si="1"/>
        <v>1000</v>
      </c>
    </row>
    <row r="17" spans="1:10" x14ac:dyDescent="0.2">
      <c r="A17" s="1" t="s">
        <v>16</v>
      </c>
      <c r="B17" s="1">
        <v>500</v>
      </c>
      <c r="C17" s="129">
        <v>2000</v>
      </c>
      <c r="D17" s="1">
        <f>+C17+B17</f>
        <v>2500</v>
      </c>
      <c r="F17" s="1">
        <f>-C17</f>
        <v>-2000</v>
      </c>
      <c r="J17" s="1">
        <f t="shared" si="1"/>
        <v>500</v>
      </c>
    </row>
    <row r="18" spans="1:10" x14ac:dyDescent="0.2">
      <c r="A18" s="1" t="s">
        <v>17</v>
      </c>
      <c r="B18" s="1">
        <v>2000</v>
      </c>
      <c r="C18" s="1">
        <v>500</v>
      </c>
      <c r="D18" s="1">
        <f>+C18+B18</f>
        <v>2500</v>
      </c>
      <c r="E18" s="1">
        <v>-300</v>
      </c>
      <c r="F18" s="1">
        <v>1240</v>
      </c>
      <c r="H18" s="1">
        <f>+H28</f>
        <v>-120</v>
      </c>
      <c r="I18" s="1">
        <v>-500</v>
      </c>
      <c r="J18" s="1">
        <f t="shared" si="1"/>
        <v>2820</v>
      </c>
    </row>
    <row r="19" spans="1:10" ht="13.5" thickBot="1" x14ac:dyDescent="0.25">
      <c r="A19" s="1" t="s">
        <v>18</v>
      </c>
      <c r="B19" s="4">
        <f>+B9</f>
        <v>8000</v>
      </c>
      <c r="C19" s="4">
        <f>+C9</f>
        <v>4300</v>
      </c>
      <c r="D19" s="4">
        <f>+C19+B19</f>
        <v>12300</v>
      </c>
      <c r="E19" s="4">
        <v>-300</v>
      </c>
      <c r="F19" s="4">
        <f>SUM(F11:F18)</f>
        <v>100</v>
      </c>
      <c r="G19" s="158"/>
      <c r="H19" s="4">
        <f>SUM(H11:H18)</f>
        <v>-150</v>
      </c>
      <c r="I19" s="4">
        <f>SUM(I11:I18)</f>
        <v>-500</v>
      </c>
      <c r="J19" s="4">
        <f>SUM(J11:J18)</f>
        <v>12650</v>
      </c>
    </row>
    <row r="20" spans="1:10" ht="13.5" thickTop="1" x14ac:dyDescent="0.2"/>
    <row r="21" spans="1:10" x14ac:dyDescent="0.2">
      <c r="A21" s="1" t="s">
        <v>19</v>
      </c>
      <c r="B21" s="1">
        <v>26000</v>
      </c>
      <c r="C21" s="1">
        <v>4000</v>
      </c>
      <c r="D21" s="1">
        <f t="shared" ref="D21:D26" si="2">+C21+B21</f>
        <v>30000</v>
      </c>
      <c r="F21" s="155">
        <v>1240</v>
      </c>
      <c r="J21" s="1">
        <f t="shared" ref="J21:J27" si="3">SUM(D21:I21)</f>
        <v>31240</v>
      </c>
    </row>
    <row r="22" spans="1:10" x14ac:dyDescent="0.2">
      <c r="A22" s="3" t="s">
        <v>20</v>
      </c>
      <c r="B22" s="129">
        <v>300</v>
      </c>
      <c r="D22" s="1">
        <f t="shared" si="2"/>
        <v>300</v>
      </c>
      <c r="E22" s="1">
        <v>-300</v>
      </c>
      <c r="J22" s="1">
        <f t="shared" si="3"/>
        <v>0</v>
      </c>
    </row>
    <row r="23" spans="1:10" x14ac:dyDescent="0.2">
      <c r="A23" s="2" t="s">
        <v>21</v>
      </c>
      <c r="B23" s="1">
        <f>+B5</f>
        <v>800</v>
      </c>
      <c r="C23" s="1">
        <f>+C5</f>
        <v>300</v>
      </c>
      <c r="D23" s="1">
        <f t="shared" si="2"/>
        <v>1100</v>
      </c>
      <c r="J23" s="1">
        <f t="shared" si="3"/>
        <v>1100</v>
      </c>
    </row>
    <row r="24" spans="1:10" x14ac:dyDescent="0.2">
      <c r="A24" s="3" t="s">
        <v>29</v>
      </c>
      <c r="B24" s="1">
        <f>-B21-B22-B26+B28-B23-B25</f>
        <v>-23100</v>
      </c>
      <c r="C24" s="1">
        <f>-C21-C22-C26+C28-C23-C25</f>
        <v>-4300</v>
      </c>
      <c r="D24" s="1">
        <f t="shared" si="2"/>
        <v>-27400</v>
      </c>
      <c r="H24" s="1">
        <v>-150</v>
      </c>
      <c r="J24" s="1">
        <f t="shared" si="3"/>
        <v>-27550</v>
      </c>
    </row>
    <row r="25" spans="1:10" x14ac:dyDescent="0.2">
      <c r="A25" s="2" t="s">
        <v>26</v>
      </c>
      <c r="B25" s="1">
        <v>0</v>
      </c>
      <c r="C25" s="123">
        <v>1000</v>
      </c>
      <c r="D25" s="1">
        <f t="shared" si="2"/>
        <v>1000</v>
      </c>
      <c r="I25" s="1">
        <v>-1000</v>
      </c>
      <c r="J25" s="1">
        <f t="shared" si="3"/>
        <v>0</v>
      </c>
    </row>
    <row r="26" spans="1:10" x14ac:dyDescent="0.2">
      <c r="A26" s="3" t="s">
        <v>44</v>
      </c>
      <c r="B26" s="1">
        <f>-B28</f>
        <v>-2000</v>
      </c>
      <c r="C26" s="123">
        <f>-C28</f>
        <v>-500</v>
      </c>
      <c r="D26" s="1">
        <f t="shared" si="2"/>
        <v>-2500</v>
      </c>
      <c r="H26" s="1">
        <v>30</v>
      </c>
      <c r="I26" s="1">
        <v>500</v>
      </c>
      <c r="J26" s="1">
        <f t="shared" si="3"/>
        <v>-1970</v>
      </c>
    </row>
    <row r="27" spans="1:10" x14ac:dyDescent="0.2">
      <c r="A27" s="6" t="s">
        <v>14</v>
      </c>
      <c r="J27" s="1">
        <f t="shared" si="3"/>
        <v>0</v>
      </c>
    </row>
    <row r="28" spans="1:10" ht="13.5" thickBot="1" x14ac:dyDescent="0.25">
      <c r="A28" s="1" t="s">
        <v>24</v>
      </c>
      <c r="B28" s="4">
        <f>+B18</f>
        <v>2000</v>
      </c>
      <c r="C28" s="4">
        <f>+C18</f>
        <v>500</v>
      </c>
      <c r="D28" s="4">
        <f>+C28+B28</f>
        <v>2500</v>
      </c>
      <c r="E28" s="4">
        <v>-300</v>
      </c>
      <c r="F28" s="4">
        <f>SUM(F21:F27)</f>
        <v>1240</v>
      </c>
      <c r="G28" s="158"/>
      <c r="H28" s="4">
        <f>SUM(H21:H27)</f>
        <v>-120</v>
      </c>
      <c r="I28" s="4">
        <f>SUM(I21:I27)</f>
        <v>-500</v>
      </c>
      <c r="J28" s="4">
        <f>SUM(J21:J27)</f>
        <v>2820</v>
      </c>
    </row>
    <row r="29" spans="1:10" ht="13.5" thickTop="1" x14ac:dyDescent="0.2">
      <c r="A29" s="1" t="s">
        <v>118</v>
      </c>
      <c r="C29" s="1">
        <f>+C28*0.4</f>
        <v>200</v>
      </c>
      <c r="H29" s="155">
        <f>+H28*0.4</f>
        <v>-48</v>
      </c>
      <c r="I29" s="1">
        <f>+I28*0.4</f>
        <v>-200</v>
      </c>
      <c r="J29" s="1">
        <f>SUM(C29:I29)</f>
        <v>-48</v>
      </c>
    </row>
    <row r="31" spans="1:10" x14ac:dyDescent="0.2">
      <c r="A31" s="1" t="s">
        <v>135</v>
      </c>
    </row>
    <row r="33" spans="1:4" x14ac:dyDescent="0.2">
      <c r="B33" s="122">
        <v>1</v>
      </c>
      <c r="C33" s="122">
        <v>0.6</v>
      </c>
      <c r="D33" s="122">
        <v>0.4</v>
      </c>
    </row>
    <row r="34" spans="1:4" x14ac:dyDescent="0.2">
      <c r="A34" s="1" t="s">
        <v>93</v>
      </c>
      <c r="C34" s="1">
        <v>2000</v>
      </c>
    </row>
    <row r="35" spans="1:4" x14ac:dyDescent="0.2">
      <c r="A35" s="1" t="s">
        <v>128</v>
      </c>
      <c r="B35" s="1">
        <v>3000</v>
      </c>
      <c r="C35" s="1">
        <f>+B35*C33</f>
        <v>1800</v>
      </c>
    </row>
    <row r="36" spans="1:4" x14ac:dyDescent="0.2">
      <c r="A36" s="1" t="s">
        <v>129</v>
      </c>
      <c r="C36" s="1">
        <f>+C34-C35</f>
        <v>200</v>
      </c>
    </row>
    <row r="38" spans="1:4" x14ac:dyDescent="0.2">
      <c r="A38" s="1" t="s">
        <v>147</v>
      </c>
      <c r="B38" s="1">
        <v>6000</v>
      </c>
    </row>
    <row r="39" spans="1:4" x14ac:dyDescent="0.2">
      <c r="A39" s="1" t="s">
        <v>148</v>
      </c>
      <c r="B39" s="1">
        <v>3000</v>
      </c>
    </row>
    <row r="40" spans="1:4" x14ac:dyDescent="0.2">
      <c r="A40" s="1" t="s">
        <v>149</v>
      </c>
      <c r="B40" s="1">
        <v>3000</v>
      </c>
      <c r="C40" s="1">
        <f>+B40*C33</f>
        <v>1800</v>
      </c>
      <c r="D40" s="1">
        <f>+B40-C40</f>
        <v>1200</v>
      </c>
    </row>
    <row r="41" spans="1:4" x14ac:dyDescent="0.2">
      <c r="A41" s="1" t="s">
        <v>150</v>
      </c>
      <c r="B41" s="1">
        <f>-B40*0.2</f>
        <v>-600</v>
      </c>
      <c r="C41" s="1">
        <f>+B41*C33</f>
        <v>-360</v>
      </c>
      <c r="D41" s="1">
        <f>+B41-C41</f>
        <v>-240</v>
      </c>
    </row>
    <row r="42" spans="1:4" x14ac:dyDescent="0.2">
      <c r="A42" s="1" t="s">
        <v>131</v>
      </c>
      <c r="B42" s="1">
        <f>+B40+B41</f>
        <v>2400</v>
      </c>
      <c r="C42" s="1">
        <f>+B42*C33</f>
        <v>1440</v>
      </c>
      <c r="D42" s="1">
        <f>+B42-C42</f>
        <v>960</v>
      </c>
    </row>
    <row r="43" spans="1:4" x14ac:dyDescent="0.2">
      <c r="A43" s="1" t="s">
        <v>132</v>
      </c>
      <c r="C43" s="129">
        <f>+C36-C42</f>
        <v>-1240</v>
      </c>
    </row>
    <row r="44" spans="1:4" x14ac:dyDescent="0.2">
      <c r="C44" s="1">
        <f>+C43/5</f>
        <v>-248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26</vt:i4>
      </vt:variant>
      <vt:variant>
        <vt:lpstr>Intervalli denominati</vt:lpstr>
      </vt:variant>
      <vt:variant>
        <vt:i4>1</vt:i4>
      </vt:variant>
    </vt:vector>
  </HeadingPairs>
  <TitlesOfParts>
    <vt:vector size="27" baseType="lpstr">
      <vt:lpstr>1</vt:lpstr>
      <vt:lpstr>2</vt:lpstr>
      <vt:lpstr>3</vt:lpstr>
      <vt:lpstr>4</vt:lpstr>
      <vt:lpstr>5</vt:lpstr>
      <vt:lpstr>6</vt:lpstr>
      <vt:lpstr>7</vt:lpstr>
      <vt:lpstr>8</vt:lpstr>
      <vt:lpstr>8 ias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'1'!Area_stampa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Gaudenzio Albertinazzi</cp:lastModifiedBy>
  <dcterms:created xsi:type="dcterms:W3CDTF">2021-12-08T14:16:46Z</dcterms:created>
  <dcterms:modified xsi:type="dcterms:W3CDTF">2024-11-14T13:40:48Z</dcterms:modified>
</cp:coreProperties>
</file>