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bookViews>
    <workbookView xWindow="0" yWindow="0" windowWidth="15360" windowHeight="7155"/>
  </bookViews>
  <sheets>
    <sheet name="testo" sheetId="1" r:id="rId1"/>
    <sheet name="met. indiretto" sheetId="2" r:id="rId2"/>
    <sheet name="met. diretto" sheetId="3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3" l="1"/>
  <c r="C95" i="2"/>
  <c r="C59" i="2"/>
  <c r="B59" i="2"/>
  <c r="H59" i="2"/>
  <c r="J19" i="2"/>
  <c r="I48" i="2"/>
  <c r="G56" i="3"/>
  <c r="K56" i="3"/>
  <c r="F26" i="3"/>
  <c r="I54" i="3"/>
  <c r="K54" i="3"/>
  <c r="F27" i="3"/>
  <c r="I55" i="3"/>
  <c r="K55" i="3"/>
  <c r="F35" i="3"/>
  <c r="I59" i="3"/>
  <c r="K59" i="3"/>
  <c r="K60" i="3"/>
  <c r="K61" i="3"/>
  <c r="K62" i="3"/>
  <c r="I64" i="3"/>
  <c r="G64" i="3"/>
  <c r="K64" i="3"/>
  <c r="G65" i="3"/>
  <c r="K65" i="3"/>
  <c r="G66" i="3"/>
  <c r="K66" i="3"/>
  <c r="K69" i="3"/>
  <c r="F36" i="3"/>
  <c r="I70" i="3"/>
  <c r="K70" i="3"/>
  <c r="K71" i="3"/>
  <c r="C56" i="2"/>
  <c r="H56" i="2"/>
  <c r="J18" i="2"/>
  <c r="H57" i="2"/>
  <c r="H58" i="2"/>
  <c r="H60" i="2"/>
  <c r="J56" i="3"/>
  <c r="I71" i="3"/>
  <c r="D62" i="3"/>
  <c r="D67" i="3"/>
  <c r="D71" i="3"/>
  <c r="F66" i="3"/>
  <c r="F65" i="3"/>
  <c r="F64" i="3"/>
  <c r="F45" i="3"/>
  <c r="G45" i="3"/>
  <c r="C43" i="3"/>
  <c r="F43" i="3"/>
  <c r="K43" i="3"/>
  <c r="F42" i="3"/>
  <c r="K42" i="3"/>
  <c r="K48" i="3"/>
  <c r="F41" i="3"/>
  <c r="G41" i="3"/>
  <c r="F40" i="3"/>
  <c r="G40" i="3"/>
  <c r="F39" i="3"/>
  <c r="J39" i="3"/>
  <c r="J48" i="3"/>
  <c r="F38" i="3"/>
  <c r="I38" i="3"/>
  <c r="F37" i="3"/>
  <c r="G37" i="3"/>
  <c r="G48" i="3"/>
  <c r="H36" i="3"/>
  <c r="F46" i="3"/>
  <c r="F32" i="3"/>
  <c r="I32" i="3"/>
  <c r="F31" i="3"/>
  <c r="I31" i="3"/>
  <c r="F30" i="3"/>
  <c r="I30" i="3"/>
  <c r="F29" i="3"/>
  <c r="I29" i="3"/>
  <c r="F28" i="3"/>
  <c r="I28" i="3"/>
  <c r="H27" i="3"/>
  <c r="H26" i="3"/>
  <c r="F25" i="3"/>
  <c r="F33" i="3"/>
  <c r="C20" i="3"/>
  <c r="J19" i="3"/>
  <c r="P19" i="3"/>
  <c r="H19" i="3"/>
  <c r="J18" i="3"/>
  <c r="P18" i="3"/>
  <c r="P15" i="3"/>
  <c r="J15" i="3"/>
  <c r="H15" i="3"/>
  <c r="P14" i="3"/>
  <c r="J14" i="3"/>
  <c r="H14" i="3"/>
  <c r="P13" i="3"/>
  <c r="J13" i="3"/>
  <c r="H13" i="3"/>
  <c r="J10" i="3"/>
  <c r="H10" i="3"/>
  <c r="J9" i="3"/>
  <c r="H9" i="3"/>
  <c r="J8" i="3"/>
  <c r="H8" i="3"/>
  <c r="C7" i="3"/>
  <c r="J3" i="3"/>
  <c r="J4" i="3"/>
  <c r="J5" i="3"/>
  <c r="J6" i="3"/>
  <c r="J11" i="3"/>
  <c r="H5" i="3"/>
  <c r="H4" i="3"/>
  <c r="H3" i="3"/>
  <c r="H95" i="2"/>
  <c r="H5" i="2"/>
  <c r="G59" i="2"/>
  <c r="C122" i="2"/>
  <c r="H122" i="2"/>
  <c r="C121" i="2"/>
  <c r="H121" i="2"/>
  <c r="C43" i="2"/>
  <c r="F43" i="2"/>
  <c r="K43" i="2"/>
  <c r="C114" i="2"/>
  <c r="H114" i="2"/>
  <c r="F42" i="2"/>
  <c r="K42" i="2"/>
  <c r="C113" i="2"/>
  <c r="H113" i="2"/>
  <c r="F39" i="2"/>
  <c r="J39" i="2"/>
  <c r="C109" i="2"/>
  <c r="H109" i="2"/>
  <c r="H110" i="2"/>
  <c r="F31" i="2"/>
  <c r="I31" i="2"/>
  <c r="C102" i="2"/>
  <c r="H102" i="2"/>
  <c r="F38" i="2"/>
  <c r="I38" i="2"/>
  <c r="C99" i="2"/>
  <c r="H99" i="2"/>
  <c r="F29" i="2"/>
  <c r="I29" i="2"/>
  <c r="C98" i="2"/>
  <c r="H98" i="2"/>
  <c r="F30" i="2"/>
  <c r="I30" i="2"/>
  <c r="C94" i="2"/>
  <c r="H94" i="2"/>
  <c r="C93" i="2"/>
  <c r="H93" i="2"/>
  <c r="F28" i="2"/>
  <c r="I28" i="2"/>
  <c r="C92" i="2"/>
  <c r="H92" i="2"/>
  <c r="C75" i="2"/>
  <c r="H84" i="2"/>
  <c r="G57" i="2"/>
  <c r="G80" i="2"/>
  <c r="C66" i="2"/>
  <c r="H66" i="2"/>
  <c r="B66" i="2"/>
  <c r="G66" i="2"/>
  <c r="E19" i="1"/>
  <c r="H19" i="1"/>
  <c r="I19" i="1"/>
  <c r="F45" i="2"/>
  <c r="G45" i="2"/>
  <c r="F32" i="2"/>
  <c r="I32" i="2"/>
  <c r="F27" i="2"/>
  <c r="P15" i="2"/>
  <c r="J15" i="2"/>
  <c r="H15" i="2"/>
  <c r="C20" i="2"/>
  <c r="C7" i="2"/>
  <c r="J4" i="2"/>
  <c r="H4" i="2"/>
  <c r="F35" i="1"/>
  <c r="D35" i="1"/>
  <c r="G19" i="1"/>
  <c r="D19" i="1"/>
  <c r="G71" i="3"/>
  <c r="J16" i="3"/>
  <c r="J20" i="3"/>
  <c r="P11" i="3"/>
  <c r="P16" i="3"/>
  <c r="P20" i="3"/>
  <c r="J49" i="3"/>
  <c r="H35" i="3"/>
  <c r="H48" i="3"/>
  <c r="H123" i="2"/>
  <c r="H115" i="2"/>
  <c r="H117" i="2"/>
  <c r="H100" i="2"/>
  <c r="H96" i="2"/>
  <c r="G49" i="3"/>
  <c r="F48" i="3"/>
  <c r="H104" i="2"/>
  <c r="C65" i="2"/>
  <c r="H65" i="2"/>
  <c r="B65" i="2"/>
  <c r="G65" i="2"/>
  <c r="C64" i="2"/>
  <c r="H64" i="2"/>
  <c r="B64" i="2"/>
  <c r="G64" i="2"/>
  <c r="H81" i="2"/>
  <c r="H80" i="2"/>
  <c r="J9" i="2"/>
  <c r="H9" i="2"/>
  <c r="P14" i="2"/>
  <c r="P13" i="2"/>
  <c r="P19" i="2"/>
  <c r="P18" i="2"/>
  <c r="H19" i="2"/>
  <c r="J14" i="2"/>
  <c r="J13" i="2"/>
  <c r="H14" i="2"/>
  <c r="H13" i="2"/>
  <c r="J10" i="2"/>
  <c r="H10" i="2"/>
  <c r="J8" i="2"/>
  <c r="H8" i="2"/>
  <c r="J3" i="2"/>
  <c r="J6" i="2"/>
  <c r="H3" i="2"/>
  <c r="C96" i="2"/>
  <c r="H27" i="2"/>
  <c r="F26" i="2"/>
  <c r="F25" i="2"/>
  <c r="F41" i="2"/>
  <c r="G41" i="2"/>
  <c r="F40" i="2"/>
  <c r="G40" i="2"/>
  <c r="F37" i="2"/>
  <c r="F36" i="2"/>
  <c r="F35" i="2"/>
  <c r="H35" i="2"/>
  <c r="C73" i="2"/>
  <c r="H36" i="2"/>
  <c r="C74" i="2"/>
  <c r="C68" i="2"/>
  <c r="J11" i="2"/>
  <c r="J16" i="2"/>
  <c r="G37" i="2"/>
  <c r="G48" i="2"/>
  <c r="K48" i="2"/>
  <c r="J48" i="2"/>
  <c r="F46" i="2"/>
  <c r="C71" i="2"/>
  <c r="H71" i="2"/>
  <c r="F33" i="2"/>
  <c r="H68" i="2"/>
  <c r="C72" i="2"/>
  <c r="H72" i="2"/>
  <c r="C110" i="2"/>
  <c r="C123" i="2"/>
  <c r="H73" i="2"/>
  <c r="H26" i="2"/>
  <c r="C100" i="2"/>
  <c r="C104" i="2"/>
  <c r="H48" i="2"/>
  <c r="G49" i="2"/>
  <c r="P11" i="2"/>
  <c r="P16" i="2"/>
  <c r="P20" i="2"/>
  <c r="C115" i="2"/>
  <c r="C117" i="2"/>
  <c r="J49" i="2"/>
  <c r="H76" i="2"/>
  <c r="H78" i="2"/>
  <c r="C76" i="2"/>
  <c r="C78" i="2"/>
  <c r="J20" i="2"/>
  <c r="H82" i="2"/>
  <c r="H83" i="2"/>
  <c r="C119" i="2"/>
  <c r="F48" i="2"/>
  <c r="H86" i="2"/>
  <c r="H119" i="2"/>
</calcChain>
</file>

<file path=xl/comments1.xml><?xml version="1.0" encoding="utf-8"?>
<comments xmlns="http://schemas.openxmlformats.org/spreadsheetml/2006/main">
  <authors>
    <author>amministratore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per evitare ambiguità sui segni, si indica la variazione con il segno del flusso finanziario collegato alla variazione. Per esempio, se aumenta una attivitò, il segno è negativo, perché l'aumento dell'attività comporta la riduzione della liquidità come contropartita dell'acquisto. Lla riduzione di un debito è negativa, perché comporta la riduzione della liquidità per pagare il debito.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la rettifica dell'utile deve essere di 1000, per cui la variazione va integrata di 40 che corrisponde all'utizzo del fondo per il pagamento di TFR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la rettifica dell'utile deve essere di 1800, per cui la variazione va integrata di 400 che corrisponde all'utizzo del fondo per la cessione dell'impianto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l'utile dell'esercizio precedente deve essere girato nelle riserve
</t>
        </r>
      </text>
    </comment>
  </commentList>
</comments>
</file>

<file path=xl/comments2.xml><?xml version="1.0" encoding="utf-8"?>
<comments xmlns="http://schemas.openxmlformats.org/spreadsheetml/2006/main">
  <authors>
    <author>amministratore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per evitare ambiguità sui segni, si indica la variazione con il segno del flusso finanziario collegato alla variazione. Per esempio, se aumenta una attivitò, il segno è negativo, perché l'aumento dell'attività comporta la riduzione della liquidità come contropartita dell'acquisto. Lla riduzione di un debito è negativa, perché comporta la riduzione della liquidità per pagare il debito.</t>
        </r>
      </text>
    </comment>
    <comment ref="G40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la rettifica dell'utile deve essere di 1000, per cui la variazione va integrata di 40 che corrisponde all'utizzo del fondo per il pagamento di TFR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la rettifica dell'utile deve essere di 1800, per cui la variazione va integrata di 400 che corrisponde all'utizzo del fondo per la cessione dell'impianto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amministratore:</t>
        </r>
        <r>
          <rPr>
            <sz val="9"/>
            <color indexed="81"/>
            <rFont val="Tahoma"/>
            <family val="2"/>
          </rPr>
          <t xml:space="preserve">
l'utile dell'esercizio precedente deve essere girato nelle riserve
</t>
        </r>
      </text>
    </comment>
  </commentList>
</comments>
</file>

<file path=xl/sharedStrings.xml><?xml version="1.0" encoding="utf-8"?>
<sst xmlns="http://schemas.openxmlformats.org/spreadsheetml/2006/main" count="347" uniqueCount="144">
  <si>
    <t>SITUAZIONE PATRIMONIALE</t>
  </si>
  <si>
    <t>ATTIVITA’</t>
  </si>
  <si>
    <t>20x2</t>
  </si>
  <si>
    <t>20x3</t>
  </si>
  <si>
    <t>PASSIVITA’ E P.N</t>
  </si>
  <si>
    <t>Debiti verso Fornitori</t>
  </si>
  <si>
    <t>Debiti tributari</t>
  </si>
  <si>
    <t>Rimanenze finali</t>
  </si>
  <si>
    <t>Impianti</t>
  </si>
  <si>
    <t>Debiti vs fornit. impianti</t>
  </si>
  <si>
    <t>Partecipazioni</t>
  </si>
  <si>
    <t>Mutui passivi</t>
  </si>
  <si>
    <t>T.F.R.</t>
  </si>
  <si>
    <t>Fondo amm.to impianti</t>
  </si>
  <si>
    <t>Capitale sociale</t>
  </si>
  <si>
    <t>Riserve</t>
  </si>
  <si>
    <t>Utile</t>
  </si>
  <si>
    <t>Totale</t>
  </si>
  <si>
    <t>SITUAZIONE ECONOMICA</t>
  </si>
  <si>
    <t>COSTI</t>
  </si>
  <si>
    <t>RICAVI</t>
  </si>
  <si>
    <t>Acquisti mp</t>
  </si>
  <si>
    <t>Ricavi</t>
  </si>
  <si>
    <t>Costo lavoro dipendente</t>
  </si>
  <si>
    <t>Accantonamento TFR</t>
  </si>
  <si>
    <t>Imposte</t>
  </si>
  <si>
    <t>DIFFEREZE</t>
  </si>
  <si>
    <t>Att. Investimento</t>
  </si>
  <si>
    <t>Att. Finanziamento</t>
  </si>
  <si>
    <t>mezzi di terzi</t>
  </si>
  <si>
    <t>mezzi propri</t>
  </si>
  <si>
    <t>utile e rettifiche</t>
  </si>
  <si>
    <t>componenti monetari non operativi</t>
  </si>
  <si>
    <t>componente non monetario</t>
  </si>
  <si>
    <t>Conto economico riclassificato</t>
  </si>
  <si>
    <t>EBITDA</t>
  </si>
  <si>
    <t>Reddito operativo</t>
  </si>
  <si>
    <t>è flusso di casssa POTENZIALE della gestionme operativa</t>
  </si>
  <si>
    <t>è flusso di casssa POTENZIALE della gestiome reddituale</t>
  </si>
  <si>
    <t>Reddito operativo (gest. Oper.)</t>
  </si>
  <si>
    <t>Utile (gest. Reddituale)</t>
  </si>
  <si>
    <t>RENDICONTO FINANZIARIO</t>
  </si>
  <si>
    <t>A)</t>
  </si>
  <si>
    <t>Flusso di cassa gestione reddituale</t>
  </si>
  <si>
    <t>Flusso di cassa attività operativa e reddituale</t>
  </si>
  <si>
    <t>Rettifica comp non monteri</t>
  </si>
  <si>
    <t>Flusso cassa potenz. Gest redd</t>
  </si>
  <si>
    <t>Flusso cassa potenz. Gest. Operativa (EBITDA)</t>
  </si>
  <si>
    <t>Meno incremento CCN</t>
  </si>
  <si>
    <t>- Variazione clienti</t>
  </si>
  <si>
    <t>- Variazione rimanenze</t>
  </si>
  <si>
    <t>- Variazione forntori</t>
  </si>
  <si>
    <t>- Variazione debiti trib</t>
  </si>
  <si>
    <t>- Variazione del CCN</t>
  </si>
  <si>
    <t>Flusso di cassa gest. Reddituale</t>
  </si>
  <si>
    <t>Flusso di cassa gest. Operativa</t>
  </si>
  <si>
    <t>Imposte pagate</t>
  </si>
  <si>
    <t>B)</t>
  </si>
  <si>
    <t>Flusso di cassa da attività di investimento</t>
  </si>
  <si>
    <t>C)</t>
  </si>
  <si>
    <t>Flusso da attività di finanziamento</t>
  </si>
  <si>
    <t>Mezzi di terzi</t>
  </si>
  <si>
    <t>rimborso rata mutuo</t>
  </si>
  <si>
    <t>totale</t>
  </si>
  <si>
    <t>Mezzi propri</t>
  </si>
  <si>
    <t>aumento di capitale</t>
  </si>
  <si>
    <t>distribuzione dividendi</t>
  </si>
  <si>
    <t>Totale attività di finanziamento</t>
  </si>
  <si>
    <t>Totale flussi A + B + C</t>
  </si>
  <si>
    <t>Cassa iniziale</t>
  </si>
  <si>
    <t>Cassa finale</t>
  </si>
  <si>
    <t>Variazione cassa</t>
  </si>
  <si>
    <t>- Utilizzo fondo FTR</t>
  </si>
  <si>
    <t>Utilizzo fondo TFR</t>
  </si>
  <si>
    <t>(con segno dei flussi)</t>
  </si>
  <si>
    <t>RENDICONTO FINANZIARIO METODO DIRETTO</t>
  </si>
  <si>
    <t xml:space="preserve">Variazione capitale circolante </t>
  </si>
  <si>
    <t>Rettifica componenti non monetari</t>
  </si>
  <si>
    <t>A) Rendiconto finanziario (metodo diretto)</t>
  </si>
  <si>
    <t>Incassi da clienti</t>
  </si>
  <si>
    <t>Pagamenti a fornitori</t>
  </si>
  <si>
    <t>Pagamento personale</t>
  </si>
  <si>
    <t>Flusso di cassa attività operativa</t>
  </si>
  <si>
    <t>Pagameneto oneri finanziari</t>
  </si>
  <si>
    <t>Pagamento TFR</t>
  </si>
  <si>
    <t>Pagameneto imposte</t>
  </si>
  <si>
    <t>Flusso di cassa gestione redd</t>
  </si>
  <si>
    <t>gestione operativa</t>
  </si>
  <si>
    <t>gestione reddituale</t>
  </si>
  <si>
    <t>è flusso di casssa POTENZIALE della gestiome operativa</t>
  </si>
  <si>
    <t>var. circolante</t>
  </si>
  <si>
    <t>Att. Operativa</t>
  </si>
  <si>
    <t>La situazione patrimoniale, al 31.12.20x2 e 31.12.20x3, e la situazione economica al 20x3 della Luna S.r.l.</t>
  </si>
  <si>
    <t>sono le seguenti (dati in Euro):</t>
  </si>
  <si>
    <t>Liquidità</t>
  </si>
  <si>
    <t>Crediti commerciali netti</t>
  </si>
  <si>
    <t>Macchinari</t>
  </si>
  <si>
    <t>Crediti v/clienti cessione impianti</t>
  </si>
  <si>
    <t>Titoli speculativi</t>
  </si>
  <si>
    <t>Fondo amm.to macchinari</t>
  </si>
  <si>
    <t>Canoni di leasing</t>
  </si>
  <si>
    <t>Ammortamento impinati</t>
  </si>
  <si>
    <t>Ammortamento maccinari</t>
  </si>
  <si>
    <t>Interessi passivi</t>
  </si>
  <si>
    <t>Variazione rim. Pf</t>
  </si>
  <si>
    <t>Interessi attivi titoli</t>
  </si>
  <si>
    <t>Plusvalenza impianto</t>
  </si>
  <si>
    <t>Sapendo che nel corso dell’esercizio 20x3:</t>
  </si>
  <si>
    <t>- si è venduto un impianto (costo storico Euro 2.400 e fondo amm.to Euro 400) ad un prezzo di Euro 2.960</t>
  </si>
  <si>
    <t>per il quale risulta un credito al 31.12.20x3 di Euro 540;</t>
  </si>
  <si>
    <t>- si è acquistato un nuovo macchinario per Euro 9.600, a fine anno residua un debito v/fornitore pari a</t>
  </si>
  <si>
    <t>Euro 8.080;</t>
  </si>
  <si>
    <t>- sono stati acquistati titoli di Stato pagandoli nell’esercizio;</t>
  </si>
  <si>
    <t>- è stato rimborsato il prestito a medio lungo termine di Euro 3.300;</t>
  </si>
  <si>
    <t>- sono stati distribuiti dividendi per Euro 50;</t>
  </si>
  <si>
    <t>- si è effettuato un aumento di capitale sociale alla pari, i soci hanno versato nelle casse sociali Euro 180;</t>
  </si>
  <si>
    <t>- è stata liquidata una quota di TFR ai dipendenti dimissionari;</t>
  </si>
  <si>
    <t>- le imposte pagate ammontano a 200 mentre quelle di competenza sono 500.</t>
  </si>
  <si>
    <t>Si rediga il rendiconto finanziario per flussi di liquidità utilizzando lo schema previsto dall’OIC 10.</t>
  </si>
  <si>
    <t>ESERCITAZIONE SUL RENDICONTO FINANZIARIO COMPITO 6 7 2017</t>
  </si>
  <si>
    <t>Valore della produzione</t>
  </si>
  <si>
    <t>Ammortamento macchinari</t>
  </si>
  <si>
    <t>Ammortamento impianti</t>
  </si>
  <si>
    <t>Oneri e proventi finanziari</t>
  </si>
  <si>
    <t>Vendita impianti</t>
  </si>
  <si>
    <t>riduzione valore impianto</t>
  </si>
  <si>
    <t>riduzione fondo ammortamento</t>
  </si>
  <si>
    <t>variazione crediti verso clienti</t>
  </si>
  <si>
    <t>plusvalenza</t>
  </si>
  <si>
    <t>Incasso vendita impianto</t>
  </si>
  <si>
    <t>Acquisto macchiario</t>
  </si>
  <si>
    <t>variazione forntiore macchiario</t>
  </si>
  <si>
    <t>uscita per acquisto macchiario</t>
  </si>
  <si>
    <t>acquisto titoli speculativi</t>
  </si>
  <si>
    <t>Variazione clienti</t>
  </si>
  <si>
    <t>variazione rimanenze</t>
  </si>
  <si>
    <t>variazione fornitori</t>
  </si>
  <si>
    <t>variaizone debiti trib</t>
  </si>
  <si>
    <t>utlizzo TFR</t>
  </si>
  <si>
    <t>giro ad attività investimento</t>
  </si>
  <si>
    <t>B) Flusso di cassa da attività di investimento</t>
  </si>
  <si>
    <t>C) Flusso da attività di finanziamento</t>
  </si>
  <si>
    <t>giroconto della plusvalenza</t>
  </si>
  <si>
    <t>960 viene spostata nell'attivià di investimento e quindi tolto dal conto econmico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</si>
</sst>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5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5" tint="-0.499984740745262"/>
      <name val="Calibri"/>
      <family val="2"/>
      <scheme val="minor"/>
    </font>
    <font>
      <sz val="11"/>
      <color rgb="FF00B050"/>
      <name val="Times New Roman"/>
      <family val="1"/>
    </font>
    <font>
      <u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DADCDD"/>
      </bottom>
      <diagonal/>
    </border>
    <border>
      <left/>
      <right style="thick">
        <color rgb="FF000000"/>
      </right>
      <top/>
      <bottom style="medium">
        <color rgb="FFDADCDD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rgb="FFDADCDD"/>
      </bottom>
      <diagonal/>
    </border>
    <border>
      <left/>
      <right style="medium">
        <color indexed="64"/>
      </right>
      <top/>
      <bottom style="medium">
        <color rgb="FFDADCD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3" fillId="0" borderId="1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/>
    <xf numFmtId="0" fontId="3" fillId="0" borderId="11" xfId="0" applyFont="1" applyBorder="1" applyAlignment="1">
      <alignment horizontal="left" vertical="center" wrapText="1" indent="4"/>
    </xf>
    <xf numFmtId="0" fontId="3" fillId="0" borderId="12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0" fillId="0" borderId="14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7" fillId="0" borderId="4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10" fillId="0" borderId="4" xfId="0" applyNumberFormat="1" applyFont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4" xfId="0" applyFont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21" fillId="0" borderId="0" xfId="0" applyFont="1"/>
    <xf numFmtId="0" fontId="17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3" fontId="8" fillId="3" borderId="14" xfId="0" applyNumberFormat="1" applyFont="1" applyFill="1" applyBorder="1" applyAlignment="1"/>
    <xf numFmtId="0" fontId="22" fillId="3" borderId="0" xfId="0" applyFont="1" applyFill="1" applyAlignment="1">
      <alignment horizontal="left"/>
    </xf>
    <xf numFmtId="3" fontId="26" fillId="3" borderId="14" xfId="0" applyNumberFormat="1" applyFont="1" applyFill="1" applyBorder="1" applyAlignment="1"/>
    <xf numFmtId="3" fontId="11" fillId="3" borderId="0" xfId="0" applyNumberFormat="1" applyFont="1" applyFill="1" applyAlignment="1"/>
    <xf numFmtId="0" fontId="0" fillId="3" borderId="0" xfId="0" applyFill="1"/>
    <xf numFmtId="0" fontId="0" fillId="4" borderId="0" xfId="0" applyFill="1"/>
    <xf numFmtId="3" fontId="25" fillId="4" borderId="14" xfId="0" applyNumberFormat="1" applyFont="1" applyFill="1" applyBorder="1" applyAlignment="1"/>
    <xf numFmtId="0" fontId="27" fillId="0" borderId="0" xfId="0" applyFont="1" applyAlignment="1">
      <alignment horizontal="left"/>
    </xf>
    <xf numFmtId="0" fontId="28" fillId="0" borderId="0" xfId="0" applyFont="1" applyBorder="1"/>
    <xf numFmtId="0" fontId="0" fillId="0" borderId="0" xfId="0" applyAlignment="1">
      <alignment horizontal="right"/>
    </xf>
    <xf numFmtId="0" fontId="22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" fillId="0" borderId="0" xfId="0" quotePrefix="1" applyFont="1"/>
    <xf numFmtId="0" fontId="1" fillId="0" borderId="14" xfId="0" applyFont="1" applyBorder="1"/>
    <xf numFmtId="0" fontId="33" fillId="0" borderId="0" xfId="0" applyFont="1" applyAlignment="1">
      <alignment horizontal="right"/>
    </xf>
    <xf numFmtId="0" fontId="33" fillId="0" borderId="0" xfId="0" applyFont="1"/>
    <xf numFmtId="0" fontId="13" fillId="0" borderId="0" xfId="0" applyFont="1" applyAlignment="1">
      <alignment horizontal="right"/>
    </xf>
    <xf numFmtId="0" fontId="30" fillId="0" borderId="0" xfId="0" applyFont="1"/>
    <xf numFmtId="0" fontId="13" fillId="0" borderId="14" xfId="0" applyFont="1" applyBorder="1"/>
    <xf numFmtId="0" fontId="0" fillId="0" borderId="20" xfId="0" applyBorder="1"/>
    <xf numFmtId="0" fontId="11" fillId="0" borderId="0" xfId="0" applyFont="1" applyAlignment="1">
      <alignment horizontal="right"/>
    </xf>
    <xf numFmtId="3" fontId="1" fillId="0" borderId="0" xfId="0" applyNumberFormat="1" applyFont="1"/>
    <xf numFmtId="3" fontId="1" fillId="0" borderId="14" xfId="0" applyNumberFormat="1" applyFont="1" applyBorder="1"/>
    <xf numFmtId="3" fontId="15" fillId="0" borderId="0" xfId="0" applyNumberFormat="1" applyFont="1"/>
    <xf numFmtId="0" fontId="15" fillId="0" borderId="0" xfId="0" applyFont="1" applyBorder="1"/>
    <xf numFmtId="0" fontId="34" fillId="0" borderId="0" xfId="0" applyFont="1"/>
    <xf numFmtId="0" fontId="19" fillId="0" borderId="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27" fillId="0" borderId="0" xfId="0" applyFont="1"/>
    <xf numFmtId="0" fontId="15" fillId="0" borderId="0" xfId="0" applyFont="1" applyAlignment="1">
      <alignment horizontal="right"/>
    </xf>
    <xf numFmtId="0" fontId="16" fillId="0" borderId="22" xfId="0" applyFont="1" applyBorder="1" applyAlignment="1">
      <alignment horizontal="left"/>
    </xf>
    <xf numFmtId="0" fontId="17" fillId="0" borderId="14" xfId="0" applyFont="1" applyBorder="1"/>
    <xf numFmtId="0" fontId="15" fillId="0" borderId="14" xfId="0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righ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" fillId="0" borderId="0" xfId="0" quotePrefix="1" applyFont="1" applyBorder="1"/>
    <xf numFmtId="0" fontId="9" fillId="0" borderId="0" xfId="0" applyFont="1" applyBorder="1"/>
    <xf numFmtId="3" fontId="1" fillId="0" borderId="0" xfId="0" quotePrefix="1" applyNumberFormat="1" applyFont="1" applyBorder="1"/>
    <xf numFmtId="0" fontId="20" fillId="0" borderId="1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3" fontId="8" fillId="0" borderId="25" xfId="0" applyNumberFormat="1" applyFont="1" applyBorder="1" applyAlignment="1">
      <alignment horizontal="right"/>
    </xf>
    <xf numFmtId="0" fontId="22" fillId="0" borderId="22" xfId="0" applyFont="1" applyBorder="1" applyAlignment="1">
      <alignment horizontal="left"/>
    </xf>
    <xf numFmtId="3" fontId="26" fillId="0" borderId="23" xfId="0" applyNumberFormat="1" applyFont="1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0" fillId="2" borderId="27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2" fillId="3" borderId="22" xfId="0" applyFont="1" applyFill="1" applyBorder="1" applyAlignment="1">
      <alignment horizontal="left"/>
    </xf>
    <xf numFmtId="0" fontId="19" fillId="3" borderId="14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37" fillId="3" borderId="14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center"/>
    </xf>
    <xf numFmtId="3" fontId="8" fillId="3" borderId="0" xfId="0" applyNumberFormat="1" applyFont="1" applyFill="1" applyBorder="1" applyAlignment="1"/>
    <xf numFmtId="0" fontId="8" fillId="3" borderId="0" xfId="0" applyFont="1" applyFill="1" applyBorder="1" applyAlignment="1"/>
    <xf numFmtId="0" fontId="11" fillId="3" borderId="24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/>
    <xf numFmtId="0" fontId="8" fillId="4" borderId="24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21" fillId="4" borderId="24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8" fillId="4" borderId="29" xfId="0" applyFont="1" applyFill="1" applyBorder="1" applyAlignment="1">
      <alignment horizontal="left"/>
    </xf>
    <xf numFmtId="0" fontId="19" fillId="4" borderId="30" xfId="0" applyFont="1" applyFill="1" applyBorder="1" applyAlignment="1">
      <alignment horizontal="center"/>
    </xf>
    <xf numFmtId="3" fontId="8" fillId="4" borderId="31" xfId="0" applyNumberFormat="1" applyFont="1" applyFill="1" applyBorder="1" applyAlignment="1"/>
    <xf numFmtId="0" fontId="20" fillId="4" borderId="0" xfId="0" applyFont="1" applyFill="1" applyBorder="1" applyAlignment="1">
      <alignment horizontal="center"/>
    </xf>
    <xf numFmtId="0" fontId="0" fillId="4" borderId="25" xfId="0" applyFill="1" applyBorder="1"/>
    <xf numFmtId="0" fontId="24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20" fillId="4" borderId="30" xfId="0" applyFont="1" applyFill="1" applyBorder="1" applyAlignment="1">
      <alignment horizontal="center"/>
    </xf>
    <xf numFmtId="0" fontId="0" fillId="4" borderId="32" xfId="0" applyFill="1" applyBorder="1"/>
    <xf numFmtId="3" fontId="0" fillId="3" borderId="0" xfId="0" applyNumberFormat="1" applyFont="1" applyFill="1"/>
    <xf numFmtId="0" fontId="0" fillId="5" borderId="27" xfId="0" applyFill="1" applyBorder="1" applyAlignment="1">
      <alignment horizontal="center"/>
    </xf>
    <xf numFmtId="3" fontId="26" fillId="0" borderId="14" xfId="0" applyNumberFormat="1" applyFont="1" applyBorder="1" applyAlignment="1">
      <alignment horizontal="right"/>
    </xf>
    <xf numFmtId="0" fontId="26" fillId="0" borderId="24" xfId="0" applyFont="1" applyBorder="1" applyAlignment="1">
      <alignment horizontal="left"/>
    </xf>
    <xf numFmtId="3" fontId="1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 indent="4"/>
    </xf>
    <xf numFmtId="0" fontId="3" fillId="0" borderId="33" xfId="0" applyFont="1" applyBorder="1" applyAlignment="1">
      <alignment horizontal="left" vertical="center" wrapText="1" indent="2"/>
    </xf>
    <xf numFmtId="0" fontId="3" fillId="0" borderId="16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3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7" xfId="0" applyFont="1" applyBorder="1" applyAlignment="1">
      <alignment horizontal="center"/>
    </xf>
    <xf numFmtId="0" fontId="7" fillId="0" borderId="17" xfId="0" applyFont="1" applyBorder="1" applyAlignment="1">
      <alignment vertical="center" wrapText="1"/>
    </xf>
    <xf numFmtId="3" fontId="7" fillId="0" borderId="18" xfId="0" applyNumberFormat="1" applyFont="1" applyBorder="1" applyAlignment="1">
      <alignment horizontal="right" vertical="center" wrapText="1"/>
    </xf>
    <xf numFmtId="0" fontId="14" fillId="0" borderId="17" xfId="0" applyFont="1" applyBorder="1" applyAlignment="1">
      <alignment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38" fillId="0" borderId="4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38" fillId="0" borderId="35" xfId="0" applyFont="1" applyBorder="1" applyAlignment="1">
      <alignment vertical="center" wrapText="1"/>
    </xf>
    <xf numFmtId="0" fontId="38" fillId="0" borderId="1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0" fontId="10" fillId="0" borderId="34" xfId="0" applyFont="1" applyBorder="1" applyAlignment="1">
      <alignment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4" borderId="3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33" fillId="4" borderId="0" xfId="0" applyFont="1" applyFill="1" applyAlignment="1">
      <alignment horizontal="center"/>
    </xf>
    <xf numFmtId="3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3" fontId="15" fillId="0" borderId="14" xfId="0" applyNumberFormat="1" applyFont="1" applyBorder="1"/>
    <xf numFmtId="3" fontId="33" fillId="0" borderId="0" xfId="0" applyNumberFormat="1" applyFont="1"/>
    <xf numFmtId="3" fontId="0" fillId="0" borderId="20" xfId="0" applyNumberFormat="1" applyBorder="1"/>
    <xf numFmtId="3" fontId="15" fillId="3" borderId="0" xfId="0" applyNumberFormat="1" applyFont="1" applyFill="1" applyBorder="1" applyAlignment="1"/>
    <xf numFmtId="0" fontId="15" fillId="3" borderId="24" xfId="0" applyFont="1" applyFill="1" applyBorder="1" applyAlignment="1">
      <alignment horizontal="left"/>
    </xf>
    <xf numFmtId="3" fontId="15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9" fillId="0" borderId="0" xfId="0" applyFont="1" applyBorder="1" applyAlignment="1">
      <alignment horizontal="center"/>
    </xf>
    <xf numFmtId="3" fontId="11" fillId="0" borderId="0" xfId="0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33" fillId="0" borderId="0" xfId="0" applyFont="1" applyBorder="1" applyAlignment="1">
      <alignment horizontal="center"/>
    </xf>
    <xf numFmtId="3" fontId="3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5" fillId="6" borderId="0" xfId="0" applyFont="1" applyFill="1"/>
    <xf numFmtId="0" fontId="39" fillId="6" borderId="36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horizontal="right" vertical="center" wrapText="1"/>
    </xf>
    <xf numFmtId="0" fontId="14" fillId="6" borderId="37" xfId="0" applyFont="1" applyFill="1" applyBorder="1" applyAlignment="1">
      <alignment horizontal="right" vertical="center" wrapText="1"/>
    </xf>
    <xf numFmtId="0" fontId="15" fillId="6" borderId="27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8" fillId="4" borderId="0" xfId="0" quotePrefix="1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tabSelected="1" topLeftCell="A22" workbookViewId="0">
      <selection activeCell="I31" sqref="I31"/>
    </sheetView>
  </sheetViews>
  <sheetFormatPr defaultColWidth="14.140625" defaultRowHeight="18" customHeight="1" x14ac:dyDescent="0.25"/>
  <cols>
    <col min="1" max="1" width="3.42578125" customWidth="1"/>
    <col min="3" max="3" width="27.7109375" customWidth="1"/>
    <col min="4" max="4" width="11.140625" customWidth="1"/>
    <col min="5" max="5" width="18.85546875" customWidth="1"/>
    <col min="6" max="6" width="26.5703125" customWidth="1"/>
    <col min="7" max="8" width="10" customWidth="1"/>
  </cols>
  <sheetData>
    <row r="1" spans="2:8" ht="18" customHeight="1" x14ac:dyDescent="0.25">
      <c r="D1" s="22" t="s">
        <v>119</v>
      </c>
    </row>
    <row r="2" spans="2:8" ht="18" customHeight="1" x14ac:dyDescent="0.25">
      <c r="C2" s="22"/>
    </row>
    <row r="3" spans="2:8" ht="18" customHeight="1" x14ac:dyDescent="0.25">
      <c r="B3" s="25" t="s">
        <v>92</v>
      </c>
    </row>
    <row r="4" spans="2:8" ht="18" customHeight="1" x14ac:dyDescent="0.25">
      <c r="B4" t="s">
        <v>93</v>
      </c>
    </row>
    <row r="5" spans="2:8" ht="18" customHeight="1" thickBot="1" x14ac:dyDescent="0.3"/>
    <row r="6" spans="2:8" ht="18" customHeight="1" thickBot="1" x14ac:dyDescent="0.3">
      <c r="C6" s="217" t="s">
        <v>0</v>
      </c>
      <c r="D6" s="218"/>
      <c r="E6" s="218"/>
      <c r="F6" s="218"/>
      <c r="G6" s="218"/>
      <c r="H6" s="219"/>
    </row>
    <row r="7" spans="2:8" ht="27" customHeight="1" thickBot="1" x14ac:dyDescent="0.3">
      <c r="C7" s="1" t="s">
        <v>1</v>
      </c>
      <c r="D7" s="2" t="s">
        <v>2</v>
      </c>
      <c r="E7" s="2" t="s">
        <v>3</v>
      </c>
      <c r="F7" s="3" t="s">
        <v>4</v>
      </c>
      <c r="G7" s="2" t="s">
        <v>2</v>
      </c>
      <c r="H7" s="2" t="s">
        <v>3</v>
      </c>
    </row>
    <row r="8" spans="2:8" ht="18" customHeight="1" thickTop="1" thickBot="1" x14ac:dyDescent="0.3">
      <c r="C8" s="4" t="s">
        <v>94</v>
      </c>
      <c r="D8" s="5">
        <v>120</v>
      </c>
      <c r="E8" s="5">
        <v>2100</v>
      </c>
      <c r="F8" s="6" t="s">
        <v>5</v>
      </c>
      <c r="G8" s="7">
        <v>3720</v>
      </c>
      <c r="H8" s="7">
        <v>6780</v>
      </c>
    </row>
    <row r="9" spans="2:8" ht="18" customHeight="1" thickBot="1" x14ac:dyDescent="0.3">
      <c r="C9" s="4" t="s">
        <v>95</v>
      </c>
      <c r="D9" s="7">
        <v>7600</v>
      </c>
      <c r="E9" s="7">
        <v>9120</v>
      </c>
      <c r="F9" s="6" t="s">
        <v>6</v>
      </c>
      <c r="G9" s="7">
        <v>200</v>
      </c>
      <c r="H9" s="7">
        <v>500</v>
      </c>
    </row>
    <row r="10" spans="2:8" ht="18" customHeight="1" thickBot="1" x14ac:dyDescent="0.3">
      <c r="C10" s="4" t="s">
        <v>7</v>
      </c>
      <c r="D10" s="7">
        <v>1440</v>
      </c>
      <c r="E10" s="7">
        <v>3600</v>
      </c>
      <c r="F10" s="6" t="s">
        <v>99</v>
      </c>
      <c r="G10" s="5">
        <v>0</v>
      </c>
      <c r="H10" s="5">
        <v>240</v>
      </c>
    </row>
    <row r="11" spans="2:8" ht="18" customHeight="1" thickBot="1" x14ac:dyDescent="0.3">
      <c r="C11" s="4" t="s">
        <v>8</v>
      </c>
      <c r="D11" s="7">
        <v>11200</v>
      </c>
      <c r="E11" s="7">
        <v>8800</v>
      </c>
      <c r="F11" s="6" t="s">
        <v>9</v>
      </c>
      <c r="G11" s="5">
        <v>0</v>
      </c>
      <c r="H11" s="7">
        <v>8080</v>
      </c>
    </row>
    <row r="12" spans="2:8" ht="18" customHeight="1" thickBot="1" x14ac:dyDescent="0.3">
      <c r="C12" s="4" t="s">
        <v>96</v>
      </c>
      <c r="D12" s="7">
        <v>0</v>
      </c>
      <c r="E12" s="5">
        <v>9600</v>
      </c>
      <c r="F12" s="6" t="s">
        <v>11</v>
      </c>
      <c r="G12" s="7">
        <v>3300</v>
      </c>
      <c r="H12" s="7">
        <v>0</v>
      </c>
    </row>
    <row r="13" spans="2:8" ht="18" customHeight="1" thickBot="1" x14ac:dyDescent="0.3">
      <c r="C13" s="4" t="s">
        <v>97</v>
      </c>
      <c r="D13" s="9">
        <v>0</v>
      </c>
      <c r="E13" s="9">
        <v>540</v>
      </c>
      <c r="F13" s="6" t="s">
        <v>12</v>
      </c>
      <c r="G13" s="7">
        <v>2400</v>
      </c>
      <c r="H13" s="7">
        <v>3360</v>
      </c>
    </row>
    <row r="14" spans="2:8" ht="18" customHeight="1" thickBot="1" x14ac:dyDescent="0.3">
      <c r="C14" s="4" t="s">
        <v>98</v>
      </c>
      <c r="D14" s="9">
        <v>0</v>
      </c>
      <c r="E14" s="9">
        <v>250</v>
      </c>
      <c r="F14" s="6" t="s">
        <v>13</v>
      </c>
      <c r="G14" s="7">
        <v>10300</v>
      </c>
      <c r="H14" s="7">
        <v>11700</v>
      </c>
    </row>
    <row r="15" spans="2:8" ht="18" customHeight="1" thickBot="1" x14ac:dyDescent="0.3">
      <c r="C15" s="4" t="s">
        <v>10</v>
      </c>
      <c r="D15" s="9">
        <v>480</v>
      </c>
      <c r="E15" s="9">
        <v>480</v>
      </c>
      <c r="F15" s="6" t="s">
        <v>14</v>
      </c>
      <c r="G15" s="7">
        <v>360</v>
      </c>
      <c r="H15" s="7">
        <v>540</v>
      </c>
    </row>
    <row r="16" spans="2:8" ht="18" customHeight="1" thickBot="1" x14ac:dyDescent="0.3">
      <c r="C16" s="4"/>
      <c r="D16" s="9"/>
      <c r="E16" s="9"/>
      <c r="F16" s="6" t="s">
        <v>15</v>
      </c>
      <c r="G16" s="5">
        <v>460</v>
      </c>
      <c r="H16" s="5">
        <v>510</v>
      </c>
    </row>
    <row r="17" spans="3:9" ht="18" customHeight="1" thickBot="1" x14ac:dyDescent="0.3">
      <c r="C17" s="8"/>
      <c r="D17" s="9"/>
      <c r="E17" s="9"/>
      <c r="F17" s="6" t="s">
        <v>16</v>
      </c>
      <c r="G17" s="5">
        <v>100</v>
      </c>
      <c r="H17" s="5">
        <v>2780</v>
      </c>
    </row>
    <row r="18" spans="3:9" ht="18" customHeight="1" thickBot="1" x14ac:dyDescent="0.3">
      <c r="C18" s="10"/>
      <c r="D18" s="11"/>
      <c r="E18" s="11"/>
      <c r="F18" s="11"/>
      <c r="G18" s="11"/>
      <c r="H18" s="11"/>
    </row>
    <row r="19" spans="3:9" ht="18" customHeight="1" thickTop="1" thickBot="1" x14ac:dyDescent="0.3">
      <c r="C19" s="12" t="s">
        <v>17</v>
      </c>
      <c r="D19" s="13">
        <f>SUM(D8:D18)</f>
        <v>20840</v>
      </c>
      <c r="E19" s="13">
        <f>SUM(E8:E18)</f>
        <v>34490</v>
      </c>
      <c r="F19" s="14" t="s">
        <v>17</v>
      </c>
      <c r="G19" s="13">
        <f t="shared" ref="G19:H19" si="0">SUM(G8:G18)</f>
        <v>20840</v>
      </c>
      <c r="H19" s="13">
        <f t="shared" si="0"/>
        <v>34490</v>
      </c>
      <c r="I19" s="171">
        <f>+E19-H19</f>
        <v>0</v>
      </c>
    </row>
    <row r="20" spans="3:9" ht="18" customHeight="1" thickTop="1" x14ac:dyDescent="0.25"/>
    <row r="23" spans="3:9" ht="18" customHeight="1" thickBot="1" x14ac:dyDescent="0.3"/>
    <row r="24" spans="3:9" ht="18" customHeight="1" thickBot="1" x14ac:dyDescent="0.3">
      <c r="C24" s="217" t="s">
        <v>18</v>
      </c>
      <c r="D24" s="218"/>
      <c r="E24" s="218"/>
      <c r="F24" s="219"/>
    </row>
    <row r="25" spans="3:9" ht="18" customHeight="1" thickBot="1" x14ac:dyDescent="0.3">
      <c r="C25" s="12" t="s">
        <v>19</v>
      </c>
      <c r="D25" s="15" t="s">
        <v>3</v>
      </c>
      <c r="E25" s="14" t="s">
        <v>20</v>
      </c>
      <c r="F25" s="15" t="s">
        <v>3</v>
      </c>
    </row>
    <row r="26" spans="3:9" ht="18" customHeight="1" thickTop="1" thickBot="1" x14ac:dyDescent="0.3">
      <c r="C26" s="4" t="s">
        <v>21</v>
      </c>
      <c r="D26" s="7">
        <v>20100</v>
      </c>
      <c r="E26" s="4" t="s">
        <v>22</v>
      </c>
      <c r="F26" s="7">
        <v>28000</v>
      </c>
    </row>
    <row r="27" spans="3:9" ht="29.25" customHeight="1" thickBot="1" x14ac:dyDescent="0.3">
      <c r="C27" s="4" t="s">
        <v>23</v>
      </c>
      <c r="D27" s="7">
        <v>2800</v>
      </c>
      <c r="E27" s="4" t="s">
        <v>104</v>
      </c>
      <c r="F27" s="7">
        <v>2160</v>
      </c>
    </row>
    <row r="28" spans="3:9" ht="29.25" customHeight="1" thickBot="1" x14ac:dyDescent="0.3">
      <c r="C28" s="4" t="s">
        <v>24</v>
      </c>
      <c r="D28" s="5">
        <v>1000</v>
      </c>
      <c r="E28" s="4" t="s">
        <v>105</v>
      </c>
      <c r="F28" s="9">
        <v>20</v>
      </c>
    </row>
    <row r="29" spans="3:9" ht="29.25" customHeight="1" thickBot="1" x14ac:dyDescent="0.3">
      <c r="C29" s="4" t="s">
        <v>100</v>
      </c>
      <c r="D29" s="5">
        <v>1730</v>
      </c>
      <c r="E29" s="4" t="s">
        <v>106</v>
      </c>
      <c r="F29" s="9">
        <v>960</v>
      </c>
    </row>
    <row r="30" spans="3:9" ht="29.25" customHeight="1" thickBot="1" x14ac:dyDescent="0.3">
      <c r="C30" s="4" t="s">
        <v>101</v>
      </c>
      <c r="D30" s="5">
        <v>1800</v>
      </c>
      <c r="E30" s="4"/>
      <c r="F30" s="9"/>
    </row>
    <row r="31" spans="3:9" ht="18" customHeight="1" thickBot="1" x14ac:dyDescent="0.3">
      <c r="C31" s="4" t="s">
        <v>102</v>
      </c>
      <c r="D31" s="7">
        <v>240</v>
      </c>
      <c r="E31" s="9"/>
      <c r="F31" s="9"/>
    </row>
    <row r="32" spans="3:9" ht="18" customHeight="1" thickBot="1" x14ac:dyDescent="0.3">
      <c r="C32" s="4" t="s">
        <v>103</v>
      </c>
      <c r="D32" s="5">
        <v>190</v>
      </c>
      <c r="E32" s="9"/>
      <c r="F32" s="9"/>
    </row>
    <row r="33" spans="2:6" ht="18" customHeight="1" thickBot="1" x14ac:dyDescent="0.3">
      <c r="C33" s="4" t="s">
        <v>25</v>
      </c>
      <c r="D33" s="5">
        <v>500</v>
      </c>
      <c r="E33" s="9"/>
      <c r="F33" s="9"/>
    </row>
    <row r="34" spans="2:6" ht="18" customHeight="1" thickBot="1" x14ac:dyDescent="0.3">
      <c r="C34" s="4" t="s">
        <v>16</v>
      </c>
      <c r="D34" s="16">
        <v>2780</v>
      </c>
      <c r="E34" s="17"/>
      <c r="F34" s="17"/>
    </row>
    <row r="35" spans="2:6" ht="18" customHeight="1" thickBot="1" x14ac:dyDescent="0.3">
      <c r="C35" s="18" t="s">
        <v>17</v>
      </c>
      <c r="D35" s="19">
        <f>SUM(D26:D34)</f>
        <v>31140</v>
      </c>
      <c r="E35" s="20" t="s">
        <v>17</v>
      </c>
      <c r="F35" s="21">
        <f>SUM(F26:F34)</f>
        <v>31140</v>
      </c>
    </row>
    <row r="38" spans="2:6" ht="18" customHeight="1" x14ac:dyDescent="0.25">
      <c r="B38" s="23" t="s">
        <v>107</v>
      </c>
    </row>
    <row r="39" spans="2:6" ht="18" customHeight="1" x14ac:dyDescent="0.25">
      <c r="B39" s="23" t="s">
        <v>108</v>
      </c>
    </row>
    <row r="40" spans="2:6" ht="18" customHeight="1" x14ac:dyDescent="0.25">
      <c r="B40" s="24" t="s">
        <v>109</v>
      </c>
    </row>
    <row r="41" spans="2:6" ht="18" customHeight="1" x14ac:dyDescent="0.25">
      <c r="B41" s="24" t="s">
        <v>110</v>
      </c>
    </row>
    <row r="42" spans="2:6" ht="18" customHeight="1" x14ac:dyDescent="0.25">
      <c r="B42" s="23" t="s">
        <v>111</v>
      </c>
    </row>
    <row r="43" spans="2:6" ht="18" customHeight="1" x14ac:dyDescent="0.25">
      <c r="B43" s="24" t="s">
        <v>112</v>
      </c>
    </row>
    <row r="44" spans="2:6" ht="18" customHeight="1" x14ac:dyDescent="0.25">
      <c r="B44" s="23" t="s">
        <v>113</v>
      </c>
    </row>
    <row r="45" spans="2:6" ht="18" customHeight="1" x14ac:dyDescent="0.25">
      <c r="B45" s="24" t="s">
        <v>114</v>
      </c>
    </row>
    <row r="46" spans="2:6" ht="18" customHeight="1" x14ac:dyDescent="0.25">
      <c r="B46" s="24" t="s">
        <v>115</v>
      </c>
    </row>
    <row r="47" spans="2:6" ht="18" customHeight="1" x14ac:dyDescent="0.25">
      <c r="B47" t="s">
        <v>116</v>
      </c>
    </row>
    <row r="48" spans="2:6" s="24" customFormat="1" ht="18" customHeight="1" x14ac:dyDescent="0.25">
      <c r="B48" s="24" t="s">
        <v>117</v>
      </c>
    </row>
    <row r="49" spans="2:2" s="24" customFormat="1" ht="18" customHeight="1" x14ac:dyDescent="0.25">
      <c r="B49" s="24" t="s">
        <v>118</v>
      </c>
    </row>
  </sheetData>
  <mergeCells count="2">
    <mergeCell ref="C6:H6"/>
    <mergeCell ref="C24:F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9"/>
  <sheetViews>
    <sheetView topLeftCell="A22" workbookViewId="0">
      <selection activeCell="I50" sqref="I50"/>
    </sheetView>
  </sheetViews>
  <sheetFormatPr defaultRowHeight="15" x14ac:dyDescent="0.25"/>
  <cols>
    <col min="1" max="1" width="5" customWidth="1"/>
    <col min="2" max="2" width="30.42578125" customWidth="1"/>
    <col min="5" max="5" width="4.42578125" customWidth="1"/>
    <col min="6" max="6" width="19.42578125" style="30" customWidth="1"/>
    <col min="7" max="7" width="25" style="48" customWidth="1"/>
    <col min="8" max="8" width="14.7109375" style="49" customWidth="1"/>
    <col min="9" max="9" width="20" style="49" customWidth="1"/>
    <col min="10" max="10" width="13.7109375" style="47" customWidth="1"/>
    <col min="11" max="11" width="15.42578125" style="50" customWidth="1"/>
    <col min="15" max="15" width="4.5703125" customWidth="1"/>
  </cols>
  <sheetData>
    <row r="1" spans="2:17" ht="15.75" thickBot="1" x14ac:dyDescent="0.3"/>
    <row r="2" spans="2:17" ht="16.5" thickBot="1" x14ac:dyDescent="0.3">
      <c r="B2" s="96" t="s">
        <v>20</v>
      </c>
      <c r="C2" s="97" t="s">
        <v>3</v>
      </c>
      <c r="H2" s="127" t="s">
        <v>34</v>
      </c>
      <c r="I2" s="128"/>
      <c r="J2" s="129"/>
      <c r="K2" s="130" t="s">
        <v>87</v>
      </c>
      <c r="L2" s="131"/>
    </row>
    <row r="3" spans="2:17" ht="16.5" thickBot="1" x14ac:dyDescent="0.3">
      <c r="B3" s="4" t="s">
        <v>22</v>
      </c>
      <c r="C3" s="7">
        <v>28000</v>
      </c>
      <c r="H3" s="132" t="str">
        <f>+B3</f>
        <v>Ricavi</v>
      </c>
      <c r="I3" s="133"/>
      <c r="J3" s="134">
        <f>+C3</f>
        <v>28000</v>
      </c>
      <c r="K3" s="149"/>
      <c r="L3" s="150"/>
    </row>
    <row r="4" spans="2:17" ht="16.5" thickBot="1" x14ac:dyDescent="0.3">
      <c r="B4" s="4" t="s">
        <v>104</v>
      </c>
      <c r="C4" s="7">
        <v>2160</v>
      </c>
      <c r="H4" s="132" t="str">
        <f>+B4</f>
        <v>Variazione rim. Pf</v>
      </c>
      <c r="I4" s="133"/>
      <c r="J4" s="134">
        <f>+C4</f>
        <v>2160</v>
      </c>
      <c r="K4" s="149"/>
      <c r="L4" s="150"/>
    </row>
    <row r="5" spans="2:17" ht="16.5" thickBot="1" x14ac:dyDescent="0.3">
      <c r="B5" s="4" t="s">
        <v>105</v>
      </c>
      <c r="C5" s="9">
        <v>20</v>
      </c>
      <c r="H5" s="203" t="str">
        <f>+B6</f>
        <v>Plusvalenza impianto</v>
      </c>
      <c r="I5" s="133"/>
      <c r="J5" s="202"/>
      <c r="K5" s="232" t="s">
        <v>143</v>
      </c>
      <c r="L5" s="150"/>
    </row>
    <row r="6" spans="2:17" ht="16.5" thickBot="1" x14ac:dyDescent="0.3">
      <c r="B6" s="4" t="s">
        <v>106</v>
      </c>
      <c r="C6" s="9">
        <v>960</v>
      </c>
      <c r="H6" s="132" t="s">
        <v>120</v>
      </c>
      <c r="I6" s="133"/>
      <c r="J6" s="64">
        <f>SUM(J3:J5)</f>
        <v>30160</v>
      </c>
      <c r="K6" s="149"/>
      <c r="L6" s="150"/>
    </row>
    <row r="7" spans="2:17" ht="16.5" thickBot="1" x14ac:dyDescent="0.3">
      <c r="B7" s="18" t="s">
        <v>17</v>
      </c>
      <c r="C7" s="19">
        <f>SUM(C3:C6)</f>
        <v>31140</v>
      </c>
      <c r="H7" s="132"/>
      <c r="I7" s="133"/>
      <c r="J7" s="134"/>
      <c r="K7" s="149"/>
      <c r="L7" s="150"/>
    </row>
    <row r="8" spans="2:17" ht="15.75" x14ac:dyDescent="0.25">
      <c r="B8" s="162"/>
      <c r="C8" s="163"/>
      <c r="H8" s="132" t="str">
        <f>+B11</f>
        <v>Acquisti mp</v>
      </c>
      <c r="I8" s="133"/>
      <c r="J8" s="134">
        <f>+C11</f>
        <v>20100</v>
      </c>
      <c r="K8" s="149"/>
      <c r="L8" s="150"/>
    </row>
    <row r="9" spans="2:17" ht="15.75" thickBot="1" x14ac:dyDescent="0.3">
      <c r="H9" s="132" t="str">
        <f>+B12</f>
        <v>Costo lavoro dipendente</v>
      </c>
      <c r="I9" s="133"/>
      <c r="J9" s="134">
        <f>+C12</f>
        <v>2800</v>
      </c>
      <c r="K9" s="149"/>
      <c r="L9" s="150"/>
    </row>
    <row r="10" spans="2:17" ht="16.5" thickBot="1" x14ac:dyDescent="0.3">
      <c r="B10" s="96" t="s">
        <v>19</v>
      </c>
      <c r="C10" s="97" t="s">
        <v>3</v>
      </c>
      <c r="H10" s="132" t="str">
        <f>+B14</f>
        <v>Canoni di leasing</v>
      </c>
      <c r="I10" s="133"/>
      <c r="J10" s="134">
        <f>+C14</f>
        <v>1730</v>
      </c>
      <c r="K10" s="149"/>
      <c r="L10" s="150"/>
    </row>
    <row r="11" spans="2:17" ht="16.5" thickBot="1" x14ac:dyDescent="0.3">
      <c r="B11" s="4" t="s">
        <v>21</v>
      </c>
      <c r="C11" s="7">
        <v>20100</v>
      </c>
      <c r="H11" s="132" t="s">
        <v>35</v>
      </c>
      <c r="I11" s="133"/>
      <c r="J11" s="66">
        <f>+J6-J8-J9-J10</f>
        <v>5530</v>
      </c>
      <c r="K11" s="151" t="s">
        <v>37</v>
      </c>
      <c r="L11" s="150"/>
      <c r="P11" s="155">
        <f>+J11</f>
        <v>5530</v>
      </c>
    </row>
    <row r="12" spans="2:17" ht="16.5" thickBot="1" x14ac:dyDescent="0.3">
      <c r="B12" s="4" t="s">
        <v>23</v>
      </c>
      <c r="C12" s="7">
        <v>2800</v>
      </c>
      <c r="H12" s="132"/>
      <c r="I12" s="133"/>
      <c r="J12" s="135"/>
      <c r="K12" s="149"/>
      <c r="L12" s="150"/>
      <c r="P12" s="68"/>
    </row>
    <row r="13" spans="2:17" ht="16.5" thickBot="1" x14ac:dyDescent="0.3">
      <c r="B13" s="4" t="s">
        <v>24</v>
      </c>
      <c r="C13" s="5">
        <v>1000</v>
      </c>
      <c r="E13" s="38" t="s">
        <v>33</v>
      </c>
      <c r="H13" s="136" t="str">
        <f>+B13</f>
        <v>Accantonamento TFR</v>
      </c>
      <c r="I13" s="137"/>
      <c r="J13" s="138">
        <f>+C13</f>
        <v>1000</v>
      </c>
      <c r="K13" s="149"/>
      <c r="L13" s="150"/>
      <c r="P13" s="67">
        <f>+I12</f>
        <v>0</v>
      </c>
    </row>
    <row r="14" spans="2:17" ht="16.5" thickBot="1" x14ac:dyDescent="0.3">
      <c r="B14" s="4" t="s">
        <v>100</v>
      </c>
      <c r="C14" s="5">
        <v>1730</v>
      </c>
      <c r="H14" s="136" t="str">
        <f>+B15</f>
        <v>Ammortamento impianti</v>
      </c>
      <c r="I14" s="137"/>
      <c r="J14" s="138">
        <f>+C15</f>
        <v>1800</v>
      </c>
      <c r="K14" s="149"/>
      <c r="L14" s="150"/>
      <c r="P14" s="67">
        <f>+I14</f>
        <v>0</v>
      </c>
    </row>
    <row r="15" spans="2:17" ht="16.5" thickBot="1" x14ac:dyDescent="0.3">
      <c r="B15" s="4" t="s">
        <v>122</v>
      </c>
      <c r="C15" s="5">
        <v>1800</v>
      </c>
      <c r="E15" s="38" t="s">
        <v>33</v>
      </c>
      <c r="H15" s="136" t="str">
        <f>+B16</f>
        <v>Ammortamento macchinari</v>
      </c>
      <c r="I15" s="137"/>
      <c r="J15" s="138">
        <f>+C16</f>
        <v>240</v>
      </c>
      <c r="K15" s="149"/>
      <c r="L15" s="150"/>
      <c r="P15" s="67">
        <f>+I15</f>
        <v>0</v>
      </c>
    </row>
    <row r="16" spans="2:17" ht="16.5" thickBot="1" x14ac:dyDescent="0.3">
      <c r="B16" s="4" t="s">
        <v>121</v>
      </c>
      <c r="C16" s="7">
        <v>240</v>
      </c>
      <c r="E16" s="38" t="s">
        <v>33</v>
      </c>
      <c r="H16" s="132" t="s">
        <v>39</v>
      </c>
      <c r="I16" s="133"/>
      <c r="J16" s="64">
        <f>+J11-J13-J14-J15</f>
        <v>2490</v>
      </c>
      <c r="K16" s="149"/>
      <c r="L16" s="150"/>
      <c r="P16" s="66">
        <f>+P11-P13-P14</f>
        <v>5530</v>
      </c>
      <c r="Q16" s="61" t="s">
        <v>89</v>
      </c>
    </row>
    <row r="17" spans="2:17" ht="16.5" thickBot="1" x14ac:dyDescent="0.3">
      <c r="B17" s="4" t="s">
        <v>103</v>
      </c>
      <c r="C17" s="5">
        <v>190</v>
      </c>
      <c r="E17" s="59" t="s">
        <v>32</v>
      </c>
      <c r="H17" s="139"/>
      <c r="I17" s="140"/>
      <c r="J17" s="141"/>
      <c r="K17" s="152" t="s">
        <v>88</v>
      </c>
      <c r="L17" s="150"/>
      <c r="P17" s="69"/>
    </row>
    <row r="18" spans="2:17" ht="16.5" thickBot="1" x14ac:dyDescent="0.3">
      <c r="B18" s="4" t="s">
        <v>25</v>
      </c>
      <c r="C18" s="5">
        <v>500</v>
      </c>
      <c r="E18" s="59" t="s">
        <v>32</v>
      </c>
      <c r="H18" s="142" t="s">
        <v>123</v>
      </c>
      <c r="I18" s="143"/>
      <c r="J18" s="144">
        <f>+C17-C5</f>
        <v>170</v>
      </c>
      <c r="K18" s="149"/>
      <c r="L18" s="150"/>
      <c r="P18" s="69">
        <f>+J18</f>
        <v>170</v>
      </c>
    </row>
    <row r="19" spans="2:17" ht="16.5" thickBot="1" x14ac:dyDescent="0.3">
      <c r="B19" s="4" t="s">
        <v>16</v>
      </c>
      <c r="C19" s="16">
        <v>2780</v>
      </c>
      <c r="H19" s="142" t="str">
        <f>+B18</f>
        <v>Imposte</v>
      </c>
      <c r="I19" s="143"/>
      <c r="J19" s="145">
        <f>+C18</f>
        <v>500</v>
      </c>
      <c r="K19" s="149"/>
      <c r="L19" s="150"/>
      <c r="P19" s="69">
        <f>+J19</f>
        <v>500</v>
      </c>
    </row>
    <row r="20" spans="2:17" ht="16.5" thickBot="1" x14ac:dyDescent="0.3">
      <c r="B20" s="18" t="s">
        <v>17</v>
      </c>
      <c r="C20" s="19">
        <f>SUM(C11:C19)</f>
        <v>31140</v>
      </c>
      <c r="H20" s="146" t="s">
        <v>40</v>
      </c>
      <c r="I20" s="147"/>
      <c r="J20" s="148">
        <f>+J16-J18-J19</f>
        <v>1820</v>
      </c>
      <c r="K20" s="153"/>
      <c r="L20" s="154"/>
      <c r="P20" s="70">
        <f>+P16-P18-P19</f>
        <v>4860</v>
      </c>
      <c r="Q20" s="61" t="s">
        <v>38</v>
      </c>
    </row>
    <row r="22" spans="2:17" ht="15.75" thickBot="1" x14ac:dyDescent="0.3"/>
    <row r="23" spans="2:17" ht="15.75" thickBot="1" x14ac:dyDescent="0.3">
      <c r="F23" s="117" t="s">
        <v>26</v>
      </c>
      <c r="G23" s="221" t="s">
        <v>91</v>
      </c>
      <c r="H23" s="221"/>
      <c r="I23" s="48" t="s">
        <v>27</v>
      </c>
      <c r="J23" s="220" t="s">
        <v>28</v>
      </c>
      <c r="K23" s="220"/>
    </row>
    <row r="24" spans="2:17" ht="16.5" thickBot="1" x14ac:dyDescent="0.3">
      <c r="B24" s="26" t="s">
        <v>1</v>
      </c>
      <c r="C24" s="27" t="s">
        <v>2</v>
      </c>
      <c r="D24" s="28" t="s">
        <v>3</v>
      </c>
      <c r="F24" s="156" t="s">
        <v>74</v>
      </c>
      <c r="G24" s="50" t="s">
        <v>31</v>
      </c>
      <c r="H24" s="52" t="s">
        <v>90</v>
      </c>
      <c r="I24" s="48"/>
      <c r="J24" s="49" t="s">
        <v>29</v>
      </c>
      <c r="K24" s="49" t="s">
        <v>30</v>
      </c>
    </row>
    <row r="25" spans="2:17" s="172" customFormat="1" ht="16.5" thickBot="1" x14ac:dyDescent="0.3">
      <c r="B25" s="58" t="s">
        <v>94</v>
      </c>
      <c r="C25" s="5">
        <v>120</v>
      </c>
      <c r="D25" s="169">
        <v>2100</v>
      </c>
      <c r="F25" s="118">
        <f>-D25+C25</f>
        <v>-1980</v>
      </c>
      <c r="G25" s="173"/>
      <c r="H25" s="173"/>
      <c r="I25" s="173"/>
      <c r="J25" s="173"/>
      <c r="K25" s="173"/>
    </row>
    <row r="26" spans="2:17" s="33" customFormat="1" ht="16.5" thickBot="1" x14ac:dyDescent="0.3">
      <c r="B26" s="176" t="s">
        <v>95</v>
      </c>
      <c r="C26" s="32">
        <v>7600</v>
      </c>
      <c r="D26" s="177">
        <v>9120</v>
      </c>
      <c r="F26" s="119">
        <f t="shared" ref="F26:F32" si="0">-D26+C26</f>
        <v>-1520</v>
      </c>
      <c r="G26" s="34"/>
      <c r="H26" s="159">
        <f>+F26</f>
        <v>-1520</v>
      </c>
      <c r="I26" s="34"/>
      <c r="J26" s="34"/>
      <c r="K26" s="34"/>
    </row>
    <row r="27" spans="2:17" s="33" customFormat="1" ht="16.5" thickBot="1" x14ac:dyDescent="0.3">
      <c r="B27" s="176" t="s">
        <v>7</v>
      </c>
      <c r="C27" s="32">
        <v>1440</v>
      </c>
      <c r="D27" s="177">
        <v>3600</v>
      </c>
      <c r="F27" s="119">
        <f t="shared" si="0"/>
        <v>-2160</v>
      </c>
      <c r="G27" s="34"/>
      <c r="H27" s="159">
        <f>+F27</f>
        <v>-2160</v>
      </c>
      <c r="I27" s="34"/>
      <c r="J27" s="34"/>
      <c r="K27" s="34"/>
    </row>
    <row r="28" spans="2:17" s="45" customFormat="1" ht="16.5" thickBot="1" x14ac:dyDescent="0.3">
      <c r="B28" s="178" t="s">
        <v>8</v>
      </c>
      <c r="C28" s="44">
        <v>11200</v>
      </c>
      <c r="D28" s="179">
        <v>8800</v>
      </c>
      <c r="F28" s="120">
        <f t="shared" si="0"/>
        <v>2400</v>
      </c>
      <c r="G28" s="46"/>
      <c r="H28" s="46"/>
      <c r="I28" s="197">
        <f>+F28</f>
        <v>2400</v>
      </c>
      <c r="J28" s="46"/>
      <c r="K28" s="46"/>
    </row>
    <row r="29" spans="2:17" s="45" customFormat="1" ht="16.5" thickBot="1" x14ac:dyDescent="0.3">
      <c r="B29" s="178" t="s">
        <v>96</v>
      </c>
      <c r="C29" s="44">
        <v>0</v>
      </c>
      <c r="D29" s="180">
        <v>9600</v>
      </c>
      <c r="F29" s="120">
        <f t="shared" si="0"/>
        <v>-9600</v>
      </c>
      <c r="G29" s="46"/>
      <c r="H29" s="46"/>
      <c r="I29" s="46">
        <f>+F29</f>
        <v>-9600</v>
      </c>
      <c r="J29" s="46"/>
      <c r="K29" s="46"/>
    </row>
    <row r="30" spans="2:17" s="45" customFormat="1" ht="32.25" thickBot="1" x14ac:dyDescent="0.3">
      <c r="B30" s="178" t="s">
        <v>97</v>
      </c>
      <c r="C30" s="181">
        <v>0</v>
      </c>
      <c r="D30" s="182">
        <v>540</v>
      </c>
      <c r="F30" s="120">
        <f t="shared" si="0"/>
        <v>-540</v>
      </c>
      <c r="G30" s="46"/>
      <c r="H30" s="46"/>
      <c r="I30" s="198">
        <f t="shared" ref="I30:I32" si="1">+F30</f>
        <v>-540</v>
      </c>
      <c r="J30" s="46"/>
      <c r="K30" s="46"/>
    </row>
    <row r="31" spans="2:17" s="45" customFormat="1" ht="16.5" thickBot="1" x14ac:dyDescent="0.3">
      <c r="B31" s="178" t="s">
        <v>98</v>
      </c>
      <c r="C31" s="181">
        <v>0</v>
      </c>
      <c r="D31" s="182">
        <v>250</v>
      </c>
      <c r="F31" s="120">
        <f t="shared" si="0"/>
        <v>-250</v>
      </c>
      <c r="G31" s="46"/>
      <c r="H31" s="46"/>
      <c r="I31" s="46">
        <f t="shared" si="1"/>
        <v>-250</v>
      </c>
      <c r="J31" s="46"/>
      <c r="K31" s="46"/>
    </row>
    <row r="32" spans="2:17" s="45" customFormat="1" ht="16.5" thickBot="1" x14ac:dyDescent="0.3">
      <c r="B32" s="183" t="s">
        <v>10</v>
      </c>
      <c r="C32" s="184">
        <v>480</v>
      </c>
      <c r="D32" s="185">
        <v>480</v>
      </c>
      <c r="F32" s="120">
        <f t="shared" si="0"/>
        <v>0</v>
      </c>
      <c r="G32" s="46"/>
      <c r="H32" s="46"/>
      <c r="I32" s="46">
        <f t="shared" si="1"/>
        <v>0</v>
      </c>
      <c r="J32" s="46"/>
      <c r="K32" s="46"/>
    </row>
    <row r="33" spans="2:11" s="172" customFormat="1" ht="16.5" thickBot="1" x14ac:dyDescent="0.3">
      <c r="B33" s="164"/>
      <c r="C33" s="165"/>
      <c r="D33" s="165"/>
      <c r="F33" s="121">
        <f>SUM(F25:F32)</f>
        <v>-13650</v>
      </c>
      <c r="G33" s="173"/>
      <c r="H33" s="173"/>
      <c r="I33" s="173"/>
      <c r="J33" s="173"/>
      <c r="K33" s="173"/>
    </row>
    <row r="34" spans="2:11" s="172" customFormat="1" ht="16.5" thickBot="1" x14ac:dyDescent="0.3">
      <c r="B34" s="166" t="s">
        <v>4</v>
      </c>
      <c r="C34" s="167" t="s">
        <v>2</v>
      </c>
      <c r="D34" s="168" t="s">
        <v>3</v>
      </c>
      <c r="F34" s="175"/>
      <c r="G34" s="173"/>
      <c r="H34" s="174"/>
      <c r="I34" s="173"/>
      <c r="J34" s="173"/>
      <c r="K34" s="173"/>
    </row>
    <row r="35" spans="2:11" s="33" customFormat="1" ht="17.25" thickTop="1" thickBot="1" x14ac:dyDescent="0.3">
      <c r="B35" s="176" t="s">
        <v>5</v>
      </c>
      <c r="C35" s="32">
        <v>3720</v>
      </c>
      <c r="D35" s="177">
        <v>6780</v>
      </c>
      <c r="F35" s="122">
        <f t="shared" ref="F35:F45" si="2">+D35-C35</f>
        <v>3060</v>
      </c>
      <c r="G35" s="34"/>
      <c r="H35" s="159">
        <f>+F35</f>
        <v>3060</v>
      </c>
      <c r="I35" s="34"/>
      <c r="J35" s="34"/>
      <c r="K35" s="34"/>
    </row>
    <row r="36" spans="2:11" s="33" customFormat="1" ht="16.5" thickBot="1" x14ac:dyDescent="0.3">
      <c r="B36" s="176" t="s">
        <v>6</v>
      </c>
      <c r="C36" s="32">
        <v>200</v>
      </c>
      <c r="D36" s="177">
        <v>500</v>
      </c>
      <c r="F36" s="122">
        <f t="shared" si="2"/>
        <v>300</v>
      </c>
      <c r="G36" s="34"/>
      <c r="H36" s="159">
        <f>+F36</f>
        <v>300</v>
      </c>
      <c r="I36" s="34"/>
      <c r="J36" s="34"/>
      <c r="K36" s="34"/>
    </row>
    <row r="37" spans="2:11" s="38" customFormat="1" ht="16.5" thickBot="1" x14ac:dyDescent="0.3">
      <c r="B37" s="189" t="s">
        <v>99</v>
      </c>
      <c r="C37" s="40">
        <v>0</v>
      </c>
      <c r="D37" s="190">
        <v>240</v>
      </c>
      <c r="F37" s="125">
        <f t="shared" si="2"/>
        <v>240</v>
      </c>
      <c r="G37" s="39">
        <f>+F37</f>
        <v>240</v>
      </c>
      <c r="H37" s="39"/>
      <c r="I37" s="39"/>
      <c r="J37" s="39"/>
      <c r="K37" s="39"/>
    </row>
    <row r="38" spans="2:11" s="45" customFormat="1" ht="16.5" thickBot="1" x14ac:dyDescent="0.3">
      <c r="B38" s="178" t="s">
        <v>9</v>
      </c>
      <c r="C38" s="53">
        <v>0</v>
      </c>
      <c r="D38" s="179">
        <v>8080</v>
      </c>
      <c r="F38" s="123">
        <f t="shared" si="2"/>
        <v>8080</v>
      </c>
      <c r="G38" s="46"/>
      <c r="H38" s="46"/>
      <c r="I38" s="46">
        <f>+F38</f>
        <v>8080</v>
      </c>
      <c r="J38" s="39"/>
      <c r="K38" s="46"/>
    </row>
    <row r="39" spans="2:11" s="42" customFormat="1" ht="16.5" thickBot="1" x14ac:dyDescent="0.3">
      <c r="B39" s="186" t="s">
        <v>11</v>
      </c>
      <c r="C39" s="41">
        <v>3300</v>
      </c>
      <c r="D39" s="187">
        <v>0</v>
      </c>
      <c r="F39" s="124">
        <f t="shared" si="2"/>
        <v>-3300</v>
      </c>
      <c r="G39" s="46"/>
      <c r="H39" s="46"/>
      <c r="I39" s="43"/>
      <c r="J39" s="43">
        <f>+F39</f>
        <v>-3300</v>
      </c>
      <c r="K39" s="43"/>
    </row>
    <row r="40" spans="2:11" s="38" customFormat="1" ht="16.5" thickBot="1" x14ac:dyDescent="0.3">
      <c r="B40" s="189" t="s">
        <v>12</v>
      </c>
      <c r="C40" s="37">
        <v>2400</v>
      </c>
      <c r="D40" s="191">
        <v>3360</v>
      </c>
      <c r="F40" s="125">
        <f t="shared" si="2"/>
        <v>960</v>
      </c>
      <c r="G40" s="160">
        <f>+F40+40</f>
        <v>1000</v>
      </c>
      <c r="H40" s="161">
        <v>-40</v>
      </c>
      <c r="I40" s="39"/>
      <c r="J40" s="39"/>
      <c r="K40" s="39"/>
    </row>
    <row r="41" spans="2:11" s="38" customFormat="1" ht="16.5" thickBot="1" x14ac:dyDescent="0.3">
      <c r="B41" s="189" t="s">
        <v>13</v>
      </c>
      <c r="C41" s="40">
        <v>10300</v>
      </c>
      <c r="D41" s="191">
        <v>11700</v>
      </c>
      <c r="F41" s="125">
        <f t="shared" si="2"/>
        <v>1400</v>
      </c>
      <c r="G41" s="160">
        <f>+F41+400</f>
        <v>1800</v>
      </c>
      <c r="H41" s="39"/>
      <c r="I41" s="196">
        <v>-400</v>
      </c>
      <c r="J41" s="39"/>
      <c r="K41" s="39"/>
    </row>
    <row r="42" spans="2:11" s="42" customFormat="1" ht="16.5" thickBot="1" x14ac:dyDescent="0.3">
      <c r="B42" s="186" t="s">
        <v>14</v>
      </c>
      <c r="C42" s="41">
        <v>360</v>
      </c>
      <c r="D42" s="187">
        <v>540</v>
      </c>
      <c r="F42" s="124">
        <f t="shared" si="2"/>
        <v>180</v>
      </c>
      <c r="G42" s="43"/>
      <c r="H42" s="43"/>
      <c r="I42" s="43"/>
      <c r="J42" s="43"/>
      <c r="K42" s="43">
        <f>+F42</f>
        <v>180</v>
      </c>
    </row>
    <row r="43" spans="2:11" s="42" customFormat="1" ht="16.5" thickBot="1" x14ac:dyDescent="0.3">
      <c r="B43" s="186" t="s">
        <v>15</v>
      </c>
      <c r="C43" s="195">
        <f>460+100</f>
        <v>560</v>
      </c>
      <c r="D43" s="188">
        <v>510</v>
      </c>
      <c r="F43" s="124">
        <f t="shared" si="2"/>
        <v>-50</v>
      </c>
      <c r="G43" s="43"/>
      <c r="H43" s="43"/>
      <c r="I43" s="43"/>
      <c r="J43" s="43"/>
      <c r="K43" s="43">
        <f>+F43</f>
        <v>-50</v>
      </c>
    </row>
    <row r="44" spans="2:11" s="226" customFormat="1" ht="15.75" x14ac:dyDescent="0.25">
      <c r="B44" s="227" t="s">
        <v>142</v>
      </c>
      <c r="C44" s="228"/>
      <c r="D44" s="229"/>
      <c r="F44" s="230"/>
      <c r="G44" s="231">
        <v>-960</v>
      </c>
      <c r="H44" s="231"/>
      <c r="I44" s="231">
        <v>960</v>
      </c>
      <c r="J44" s="231"/>
      <c r="K44" s="231"/>
    </row>
    <row r="45" spans="2:11" s="38" customFormat="1" ht="16.5" thickBot="1" x14ac:dyDescent="0.3">
      <c r="B45" s="192" t="s">
        <v>16</v>
      </c>
      <c r="C45" s="194">
        <v>0</v>
      </c>
      <c r="D45" s="193">
        <v>2780</v>
      </c>
      <c r="F45" s="125">
        <f t="shared" si="2"/>
        <v>2780</v>
      </c>
      <c r="G45" s="39">
        <f>+F45</f>
        <v>2780</v>
      </c>
      <c r="H45" s="39"/>
      <c r="I45" s="39"/>
      <c r="J45" s="39"/>
      <c r="K45" s="39"/>
    </row>
    <row r="46" spans="2:11" s="172" customFormat="1" ht="15.75" x14ac:dyDescent="0.25">
      <c r="B46" s="164"/>
      <c r="C46" s="170"/>
      <c r="D46" s="170"/>
      <c r="F46" s="55">
        <f>SUM(F35:F45)</f>
        <v>13650</v>
      </c>
      <c r="G46" s="173"/>
      <c r="H46" s="173"/>
      <c r="I46" s="173"/>
      <c r="J46" s="173"/>
      <c r="K46" s="173"/>
    </row>
    <row r="47" spans="2:11" ht="15.75" thickBot="1" x14ac:dyDescent="0.3">
      <c r="G47" s="39"/>
      <c r="H47" s="34"/>
      <c r="I47" s="46"/>
      <c r="J47" s="43"/>
      <c r="K47" s="43"/>
    </row>
    <row r="48" spans="2:11" ht="15.75" thickBot="1" x14ac:dyDescent="0.3">
      <c r="F48" s="31">
        <f>SUM(G48:K48)</f>
        <v>1980</v>
      </c>
      <c r="G48" s="57">
        <f>SUM(G25:G45)</f>
        <v>4860</v>
      </c>
      <c r="H48" s="95">
        <f>SUM(H24:H43)</f>
        <v>-360</v>
      </c>
      <c r="I48" s="56">
        <f>SUM(I24:I46)</f>
        <v>650</v>
      </c>
      <c r="J48" s="93">
        <f>SUM(J24:J43)</f>
        <v>-3300</v>
      </c>
      <c r="K48" s="94">
        <f>SUM(K24:K43)</f>
        <v>130</v>
      </c>
    </row>
    <row r="49" spans="1:12" ht="15.75" thickBot="1" x14ac:dyDescent="0.3">
      <c r="G49" s="222">
        <f>+H48+G48</f>
        <v>4500</v>
      </c>
      <c r="H49" s="223"/>
      <c r="I49" s="48"/>
      <c r="J49" s="224">
        <f>+J48+K48</f>
        <v>-3170</v>
      </c>
      <c r="K49" s="225"/>
    </row>
    <row r="52" spans="1:12" x14ac:dyDescent="0.25">
      <c r="B52" s="71" t="s">
        <v>41</v>
      </c>
      <c r="C52" s="72"/>
      <c r="F52"/>
      <c r="G52"/>
      <c r="H52" s="30"/>
      <c r="I52" s="46"/>
      <c r="J52" s="43"/>
      <c r="K52" s="34"/>
      <c r="L52" s="36"/>
    </row>
    <row r="53" spans="1:12" x14ac:dyDescent="0.25">
      <c r="F53"/>
      <c r="G53"/>
      <c r="H53" s="30"/>
      <c r="I53" s="46"/>
      <c r="J53" s="43"/>
      <c r="K53" s="34"/>
      <c r="L53" s="36"/>
    </row>
    <row r="54" spans="1:12" x14ac:dyDescent="0.25">
      <c r="A54" s="73" t="s">
        <v>42</v>
      </c>
      <c r="B54" s="74" t="s">
        <v>43</v>
      </c>
      <c r="C54" s="35"/>
      <c r="D54" s="35"/>
      <c r="G54" s="74" t="s">
        <v>44</v>
      </c>
      <c r="H54" s="35"/>
      <c r="I54"/>
      <c r="J54" s="30"/>
      <c r="K54" s="34"/>
      <c r="L54" s="36"/>
    </row>
    <row r="55" spans="1:12" x14ac:dyDescent="0.25">
      <c r="G55"/>
      <c r="H55"/>
      <c r="I55"/>
      <c r="J55" s="30"/>
      <c r="K55" s="34"/>
      <c r="L55" s="36"/>
    </row>
    <row r="56" spans="1:12" x14ac:dyDescent="0.25">
      <c r="B56" t="s">
        <v>16</v>
      </c>
      <c r="C56">
        <f>+C19</f>
        <v>2780</v>
      </c>
      <c r="G56" t="s">
        <v>16</v>
      </c>
      <c r="H56">
        <f>+C56</f>
        <v>2780</v>
      </c>
      <c r="I56"/>
      <c r="J56" s="30"/>
      <c r="K56" s="34"/>
      <c r="L56" s="36"/>
    </row>
    <row r="57" spans="1:12" x14ac:dyDescent="0.25">
      <c r="G57" s="59" t="str">
        <f>+H18</f>
        <v>Oneri e proventi finanziari</v>
      </c>
      <c r="H57" s="59">
        <f>+J18</f>
        <v>170</v>
      </c>
      <c r="I57"/>
      <c r="J57" s="30"/>
      <c r="K57" s="34"/>
      <c r="L57" s="36"/>
    </row>
    <row r="58" spans="1:12" x14ac:dyDescent="0.25">
      <c r="G58" s="59" t="s">
        <v>25</v>
      </c>
      <c r="H58" s="59">
        <f>+C18</f>
        <v>500</v>
      </c>
      <c r="I58"/>
      <c r="J58" s="30"/>
      <c r="K58" s="34"/>
      <c r="L58" s="36"/>
    </row>
    <row r="59" spans="1:12" x14ac:dyDescent="0.25">
      <c r="B59" s="82" t="str">
        <f>+G59</f>
        <v>Plusvalenza impianto</v>
      </c>
      <c r="C59" s="200">
        <f>+H59</f>
        <v>-960</v>
      </c>
      <c r="G59" s="82" t="str">
        <f>+H5</f>
        <v>Plusvalenza impianto</v>
      </c>
      <c r="H59" s="200">
        <f>-C6</f>
        <v>-960</v>
      </c>
      <c r="I59"/>
      <c r="J59" s="30"/>
      <c r="K59" s="34"/>
      <c r="L59" s="36"/>
    </row>
    <row r="60" spans="1:12" x14ac:dyDescent="0.25">
      <c r="G60" t="s">
        <v>36</v>
      </c>
      <c r="H60" s="29">
        <f>SUM(H56:H59)</f>
        <v>2490</v>
      </c>
      <c r="I60"/>
      <c r="J60" s="30"/>
      <c r="K60" s="34"/>
      <c r="L60" s="36"/>
    </row>
    <row r="61" spans="1:12" x14ac:dyDescent="0.25">
      <c r="G61"/>
      <c r="H61"/>
      <c r="I61"/>
      <c r="J61" s="30"/>
      <c r="K61" s="34"/>
      <c r="L61" s="36"/>
    </row>
    <row r="62" spans="1:12" s="75" customFormat="1" x14ac:dyDescent="0.25">
      <c r="B62" s="75" t="s">
        <v>45</v>
      </c>
      <c r="G62" s="75" t="s">
        <v>45</v>
      </c>
      <c r="J62" s="76"/>
      <c r="K62" s="77"/>
      <c r="L62" s="78"/>
    </row>
    <row r="63" spans="1:12" x14ac:dyDescent="0.25">
      <c r="G63"/>
      <c r="H63"/>
      <c r="I63"/>
      <c r="J63" s="30"/>
      <c r="K63" s="34"/>
      <c r="L63" s="36"/>
    </row>
    <row r="64" spans="1:12" s="38" customFormat="1" x14ac:dyDescent="0.25">
      <c r="B64" s="62" t="str">
        <f>+B13</f>
        <v>Accantonamento TFR</v>
      </c>
      <c r="C64" s="87">
        <f>+C13</f>
        <v>1000</v>
      </c>
      <c r="F64" s="39"/>
      <c r="G64" s="62" t="str">
        <f t="shared" ref="G64:H66" si="3">+B64</f>
        <v>Accantonamento TFR</v>
      </c>
      <c r="H64" s="87">
        <f t="shared" si="3"/>
        <v>1000</v>
      </c>
      <c r="J64" s="39"/>
      <c r="K64" s="39"/>
      <c r="L64" s="39"/>
    </row>
    <row r="65" spans="2:12" s="38" customFormat="1" x14ac:dyDescent="0.25">
      <c r="B65" s="62" t="str">
        <f>+B15</f>
        <v>Ammortamento impianti</v>
      </c>
      <c r="C65" s="87">
        <f>+C15</f>
        <v>1800</v>
      </c>
      <c r="F65" s="39"/>
      <c r="G65" s="62" t="str">
        <f t="shared" si="3"/>
        <v>Ammortamento impianti</v>
      </c>
      <c r="H65" s="87">
        <f t="shared" si="3"/>
        <v>1800</v>
      </c>
      <c r="J65" s="39"/>
      <c r="K65" s="39"/>
      <c r="L65" s="39"/>
    </row>
    <row r="66" spans="2:12" s="38" customFormat="1" x14ac:dyDescent="0.25">
      <c r="B66" s="62" t="str">
        <f>+B16</f>
        <v>Ammortamento macchinari</v>
      </c>
      <c r="C66" s="87">
        <f>+C16</f>
        <v>240</v>
      </c>
      <c r="F66" s="39"/>
      <c r="G66" s="62" t="str">
        <f t="shared" si="3"/>
        <v>Ammortamento macchinari</v>
      </c>
      <c r="H66" s="87">
        <f t="shared" si="3"/>
        <v>240</v>
      </c>
      <c r="J66" s="39"/>
      <c r="K66" s="39"/>
      <c r="L66" s="39"/>
    </row>
    <row r="67" spans="2:12" x14ac:dyDescent="0.25">
      <c r="G67"/>
      <c r="H67"/>
      <c r="I67"/>
      <c r="J67" s="30"/>
      <c r="K67" s="34"/>
      <c r="L67" s="36"/>
    </row>
    <row r="68" spans="2:12" x14ac:dyDescent="0.25">
      <c r="B68" t="s">
        <v>46</v>
      </c>
      <c r="C68">
        <f>SUM(C56:C67)</f>
        <v>4860</v>
      </c>
      <c r="G68" s="25" t="s">
        <v>47</v>
      </c>
      <c r="H68">
        <f>SUM(H60:H67)</f>
        <v>5530</v>
      </c>
      <c r="I68" t="s">
        <v>35</v>
      </c>
      <c r="J68" s="30"/>
      <c r="K68" s="34"/>
      <c r="L68" s="36"/>
    </row>
    <row r="69" spans="2:12" x14ac:dyDescent="0.25">
      <c r="G69"/>
      <c r="H69"/>
      <c r="I69"/>
      <c r="J69" s="30"/>
      <c r="K69" s="34"/>
      <c r="L69" s="36"/>
    </row>
    <row r="70" spans="2:12" s="75" customFormat="1" x14ac:dyDescent="0.25">
      <c r="B70" s="75" t="s">
        <v>48</v>
      </c>
      <c r="G70" s="75" t="s">
        <v>48</v>
      </c>
      <c r="J70" s="76"/>
      <c r="K70" s="77"/>
      <c r="L70" s="78"/>
    </row>
    <row r="71" spans="2:12" x14ac:dyDescent="0.25">
      <c r="B71" s="79" t="s">
        <v>49</v>
      </c>
      <c r="C71" s="88">
        <f>+F26</f>
        <v>-1520</v>
      </c>
      <c r="G71" s="79" t="s">
        <v>49</v>
      </c>
      <c r="H71" s="33">
        <f>+C71</f>
        <v>-1520</v>
      </c>
      <c r="I71"/>
      <c r="J71" s="30"/>
      <c r="K71" s="34"/>
      <c r="L71" s="36"/>
    </row>
    <row r="72" spans="2:12" x14ac:dyDescent="0.25">
      <c r="B72" s="79" t="s">
        <v>50</v>
      </c>
      <c r="C72" s="88">
        <f>+F27</f>
        <v>-2160</v>
      </c>
      <c r="G72" s="79" t="s">
        <v>50</v>
      </c>
      <c r="H72" s="33">
        <f>+C72</f>
        <v>-2160</v>
      </c>
      <c r="I72"/>
      <c r="J72" s="30"/>
      <c r="K72" s="34"/>
      <c r="L72" s="36"/>
    </row>
    <row r="73" spans="2:12" x14ac:dyDescent="0.25">
      <c r="B73" s="79" t="s">
        <v>51</v>
      </c>
      <c r="C73" s="33">
        <f>+F35</f>
        <v>3060</v>
      </c>
      <c r="G73" s="79" t="s">
        <v>51</v>
      </c>
      <c r="H73" s="33">
        <f>+C73</f>
        <v>3060</v>
      </c>
      <c r="I73"/>
      <c r="J73" s="30"/>
      <c r="K73" s="34"/>
      <c r="L73" s="36"/>
    </row>
    <row r="74" spans="2:12" x14ac:dyDescent="0.25">
      <c r="B74" s="79" t="s">
        <v>52</v>
      </c>
      <c r="C74" s="33">
        <f>+F36</f>
        <v>300</v>
      </c>
      <c r="G74" s="79"/>
      <c r="H74" s="33"/>
      <c r="I74"/>
      <c r="J74" s="30"/>
      <c r="K74" s="34"/>
      <c r="L74" s="36"/>
    </row>
    <row r="75" spans="2:12" x14ac:dyDescent="0.25">
      <c r="B75" s="79" t="s">
        <v>72</v>
      </c>
      <c r="C75" s="33">
        <f>+H40</f>
        <v>-40</v>
      </c>
      <c r="G75" s="79"/>
      <c r="H75" s="33"/>
      <c r="I75"/>
      <c r="J75" s="30"/>
      <c r="K75" s="34"/>
      <c r="L75" s="36"/>
    </row>
    <row r="76" spans="2:12" x14ac:dyDescent="0.25">
      <c r="B76" s="79" t="s">
        <v>53</v>
      </c>
      <c r="C76" s="89">
        <f>SUM(C71:C75)</f>
        <v>-360</v>
      </c>
      <c r="G76" s="79" t="s">
        <v>53</v>
      </c>
      <c r="H76" s="80">
        <f>SUM(H71:H74)</f>
        <v>-620</v>
      </c>
      <c r="I76"/>
      <c r="J76" s="30"/>
      <c r="K76" s="34"/>
      <c r="L76" s="36"/>
    </row>
    <row r="77" spans="2:12" x14ac:dyDescent="0.25">
      <c r="G77"/>
      <c r="H77"/>
      <c r="I77"/>
      <c r="J77" s="30"/>
      <c r="K77" s="34"/>
      <c r="L77" s="36"/>
    </row>
    <row r="78" spans="2:12" x14ac:dyDescent="0.25">
      <c r="B78" t="s">
        <v>54</v>
      </c>
      <c r="C78">
        <f>+C68+C76</f>
        <v>4500</v>
      </c>
      <c r="G78" t="s">
        <v>55</v>
      </c>
      <c r="H78">
        <f>+H68+H76</f>
        <v>4910</v>
      </c>
      <c r="I78"/>
      <c r="J78" s="30"/>
      <c r="K78" s="34"/>
      <c r="L78" s="36"/>
    </row>
    <row r="79" spans="2:12" x14ac:dyDescent="0.25">
      <c r="G79"/>
      <c r="H79"/>
      <c r="I79"/>
      <c r="J79" s="30"/>
      <c r="K79" s="34"/>
      <c r="L79" s="36"/>
    </row>
    <row r="80" spans="2:12" x14ac:dyDescent="0.25">
      <c r="G80" s="59" t="str">
        <f>+G57</f>
        <v>Oneri e proventi finanziari</v>
      </c>
      <c r="H80" s="59">
        <f>-H57</f>
        <v>-170</v>
      </c>
      <c r="I80"/>
      <c r="J80" s="30"/>
      <c r="K80" s="34"/>
      <c r="L80" s="36"/>
    </row>
    <row r="81" spans="1:12" x14ac:dyDescent="0.25">
      <c r="G81" s="59" t="s">
        <v>25</v>
      </c>
      <c r="H81" s="59">
        <f>-H58</f>
        <v>-500</v>
      </c>
      <c r="I81"/>
      <c r="J81" s="30"/>
      <c r="K81" s="34"/>
      <c r="L81" s="36"/>
    </row>
    <row r="82" spans="1:12" x14ac:dyDescent="0.25">
      <c r="G82" s="79" t="s">
        <v>52</v>
      </c>
      <c r="H82" s="33">
        <f>+C74</f>
        <v>300</v>
      </c>
      <c r="I82"/>
      <c r="J82" s="30"/>
      <c r="K82" s="34"/>
      <c r="L82" s="36"/>
    </row>
    <row r="83" spans="1:12" x14ac:dyDescent="0.25">
      <c r="G83" t="s">
        <v>56</v>
      </c>
      <c r="H83" s="29">
        <f>SUM(H81:H82)</f>
        <v>-200</v>
      </c>
      <c r="I83"/>
      <c r="J83" s="30"/>
      <c r="K83" s="34"/>
      <c r="L83" s="36"/>
    </row>
    <row r="84" spans="1:12" x14ac:dyDescent="0.25">
      <c r="G84" s="33" t="s">
        <v>73</v>
      </c>
      <c r="H84" s="33">
        <f>+C75</f>
        <v>-40</v>
      </c>
      <c r="I84"/>
      <c r="J84" s="30"/>
      <c r="K84" s="34"/>
      <c r="L84" s="36"/>
    </row>
    <row r="85" spans="1:12" x14ac:dyDescent="0.25">
      <c r="G85"/>
      <c r="H85"/>
      <c r="I85"/>
      <c r="J85" s="30"/>
      <c r="K85" s="34"/>
      <c r="L85" s="36"/>
    </row>
    <row r="86" spans="1:12" x14ac:dyDescent="0.25">
      <c r="G86" t="s">
        <v>54</v>
      </c>
      <c r="H86">
        <f>+H78+H80+H83+H84</f>
        <v>4500</v>
      </c>
      <c r="I86"/>
      <c r="J86" s="30"/>
      <c r="K86" s="34"/>
      <c r="L86" s="36"/>
    </row>
    <row r="87" spans="1:12" x14ac:dyDescent="0.25">
      <c r="F87"/>
      <c r="G87"/>
      <c r="H87"/>
      <c r="I87" s="30"/>
      <c r="J87" s="43"/>
      <c r="K87" s="34"/>
      <c r="L87" s="36"/>
    </row>
    <row r="88" spans="1:12" x14ac:dyDescent="0.25">
      <c r="F88"/>
      <c r="G88"/>
      <c r="H88"/>
      <c r="I88" s="30"/>
      <c r="J88" s="43"/>
      <c r="K88" s="34"/>
      <c r="L88" s="36"/>
    </row>
    <row r="89" spans="1:12" x14ac:dyDescent="0.25">
      <c r="A89" s="81" t="s">
        <v>57</v>
      </c>
      <c r="B89" s="82" t="s">
        <v>58</v>
      </c>
      <c r="F89"/>
      <c r="G89" s="82" t="s">
        <v>58</v>
      </c>
      <c r="H89"/>
      <c r="I89" s="30"/>
      <c r="J89" s="43"/>
      <c r="K89" s="34"/>
      <c r="L89" s="36"/>
    </row>
    <row r="90" spans="1:12" x14ac:dyDescent="0.25">
      <c r="B90" s="82"/>
      <c r="F90"/>
      <c r="G90" s="82"/>
      <c r="H90"/>
      <c r="I90" s="30"/>
      <c r="J90" s="43"/>
      <c r="K90" s="34"/>
      <c r="L90" s="36"/>
    </row>
    <row r="91" spans="1:12" x14ac:dyDescent="0.25">
      <c r="B91" s="45" t="s">
        <v>124</v>
      </c>
      <c r="C91" s="90"/>
      <c r="F91"/>
      <c r="G91" s="45" t="s">
        <v>124</v>
      </c>
      <c r="H91" s="90"/>
      <c r="I91" s="30"/>
      <c r="J91" s="43"/>
      <c r="K91" s="34"/>
      <c r="L91" s="36"/>
    </row>
    <row r="92" spans="1:12" x14ac:dyDescent="0.25">
      <c r="B92" s="45" t="s">
        <v>125</v>
      </c>
      <c r="C92" s="90">
        <f>+I28</f>
        <v>2400</v>
      </c>
      <c r="F92"/>
      <c r="G92" s="45" t="s">
        <v>125</v>
      </c>
      <c r="H92" s="90">
        <f>+C92</f>
        <v>2400</v>
      </c>
      <c r="I92" s="30"/>
      <c r="J92" s="43"/>
      <c r="K92" s="34"/>
      <c r="L92" s="36"/>
    </row>
    <row r="93" spans="1:12" x14ac:dyDescent="0.25">
      <c r="B93" s="45" t="s">
        <v>126</v>
      </c>
      <c r="C93" s="90">
        <f>+I41</f>
        <v>-400</v>
      </c>
      <c r="F93"/>
      <c r="G93" s="45" t="s">
        <v>126</v>
      </c>
      <c r="H93" s="90">
        <f>+C93</f>
        <v>-400</v>
      </c>
      <c r="I93" s="30"/>
      <c r="J93" s="43"/>
      <c r="K93" s="34"/>
      <c r="L93" s="36"/>
    </row>
    <row r="94" spans="1:12" x14ac:dyDescent="0.25">
      <c r="B94" s="45" t="s">
        <v>127</v>
      </c>
      <c r="C94" s="90">
        <f>+I30</f>
        <v>-540</v>
      </c>
      <c r="F94"/>
      <c r="G94" s="45" t="s">
        <v>127</v>
      </c>
      <c r="H94" s="90">
        <f>+C94</f>
        <v>-540</v>
      </c>
      <c r="I94" s="30"/>
      <c r="J94" s="43"/>
      <c r="K94" s="34"/>
      <c r="L94" s="36"/>
    </row>
    <row r="95" spans="1:12" x14ac:dyDescent="0.25">
      <c r="B95" s="82" t="s">
        <v>128</v>
      </c>
      <c r="C95" s="200">
        <f>-C59</f>
        <v>960</v>
      </c>
      <c r="F95"/>
      <c r="G95" s="82" t="s">
        <v>128</v>
      </c>
      <c r="H95" s="200">
        <f>-H59</f>
        <v>960</v>
      </c>
      <c r="I95" s="30"/>
      <c r="J95" s="43"/>
      <c r="K95" s="34"/>
      <c r="L95" s="36"/>
    </row>
    <row r="96" spans="1:12" x14ac:dyDescent="0.25">
      <c r="B96" s="45" t="s">
        <v>129</v>
      </c>
      <c r="C96" s="199">
        <f>SUM(C92:C95)</f>
        <v>2420</v>
      </c>
      <c r="F96"/>
      <c r="G96" s="45" t="s">
        <v>129</v>
      </c>
      <c r="H96" s="199">
        <f>SUM(H92:H95)</f>
        <v>2420</v>
      </c>
      <c r="I96" s="30"/>
      <c r="J96" s="43"/>
      <c r="K96" s="34"/>
      <c r="L96" s="36"/>
    </row>
    <row r="97" spans="1:12" x14ac:dyDescent="0.25">
      <c r="C97" s="90"/>
      <c r="F97"/>
      <c r="G97"/>
      <c r="H97" s="90"/>
      <c r="I97" s="30"/>
      <c r="J97" s="43"/>
      <c r="K97" s="34"/>
      <c r="L97" s="36"/>
    </row>
    <row r="98" spans="1:12" x14ac:dyDescent="0.25">
      <c r="B98" s="45" t="s">
        <v>130</v>
      </c>
      <c r="C98" s="90">
        <f>+I29</f>
        <v>-9600</v>
      </c>
      <c r="F98"/>
      <c r="G98" s="45" t="s">
        <v>130</v>
      </c>
      <c r="H98" s="90">
        <f>+C98</f>
        <v>-9600</v>
      </c>
      <c r="I98" s="30"/>
      <c r="J98" s="43"/>
      <c r="K98" s="34"/>
      <c r="L98" s="36"/>
    </row>
    <row r="99" spans="1:12" x14ac:dyDescent="0.25">
      <c r="B99" s="45" t="s">
        <v>131</v>
      </c>
      <c r="C99" s="90">
        <f>+I38</f>
        <v>8080</v>
      </c>
      <c r="F99"/>
      <c r="G99" s="45" t="s">
        <v>131</v>
      </c>
      <c r="H99" s="90">
        <f>+C99</f>
        <v>8080</v>
      </c>
      <c r="I99" s="30"/>
      <c r="J99" s="43"/>
      <c r="K99" s="34"/>
      <c r="L99" s="36"/>
    </row>
    <row r="100" spans="1:12" x14ac:dyDescent="0.25">
      <c r="B100" s="45" t="s">
        <v>132</v>
      </c>
      <c r="C100" s="199">
        <f>+C98+C99</f>
        <v>-1520</v>
      </c>
      <c r="F100"/>
      <c r="G100" s="45" t="s">
        <v>132</v>
      </c>
      <c r="H100" s="199">
        <f>+H98+H99</f>
        <v>-1520</v>
      </c>
      <c r="I100" s="30"/>
      <c r="J100" s="43"/>
      <c r="K100" s="34"/>
      <c r="L100" s="36"/>
    </row>
    <row r="101" spans="1:12" x14ac:dyDescent="0.25">
      <c r="B101" s="45"/>
      <c r="C101" s="91"/>
      <c r="F101"/>
      <c r="G101" s="45"/>
      <c r="H101" s="91"/>
      <c r="I101" s="30"/>
      <c r="J101" s="43"/>
      <c r="K101" s="34"/>
      <c r="L101" s="36"/>
    </row>
    <row r="102" spans="1:12" x14ac:dyDescent="0.25">
      <c r="B102" s="45" t="s">
        <v>133</v>
      </c>
      <c r="C102" s="91">
        <f>+I31</f>
        <v>-250</v>
      </c>
      <c r="F102"/>
      <c r="G102" s="45" t="s">
        <v>133</v>
      </c>
      <c r="H102" s="91">
        <f>+C102</f>
        <v>-250</v>
      </c>
      <c r="I102" s="30"/>
      <c r="J102" s="43"/>
      <c r="K102" s="34"/>
      <c r="L102" s="36"/>
    </row>
    <row r="103" spans="1:12" x14ac:dyDescent="0.25">
      <c r="F103"/>
      <c r="G103"/>
      <c r="H103"/>
      <c r="I103" s="30"/>
      <c r="J103" s="43"/>
      <c r="K103" s="34"/>
      <c r="L103" s="36"/>
    </row>
    <row r="104" spans="1:12" x14ac:dyDescent="0.25">
      <c r="B104" s="45" t="s">
        <v>17</v>
      </c>
      <c r="C104" s="200">
        <f>+C102+C100+C96</f>
        <v>650</v>
      </c>
      <c r="F104"/>
      <c r="G104" s="45" t="s">
        <v>17</v>
      </c>
      <c r="H104" s="200">
        <f>+H102+H100+H96</f>
        <v>650</v>
      </c>
      <c r="I104" s="30"/>
      <c r="J104" s="43"/>
      <c r="K104" s="34"/>
      <c r="L104" s="36"/>
    </row>
    <row r="105" spans="1:12" x14ac:dyDescent="0.25">
      <c r="F105"/>
      <c r="G105"/>
      <c r="H105"/>
      <c r="I105" s="30"/>
      <c r="J105" s="43"/>
      <c r="K105" s="34"/>
      <c r="L105" s="36"/>
    </row>
    <row r="106" spans="1:12" x14ac:dyDescent="0.25">
      <c r="A106" s="83" t="s">
        <v>59</v>
      </c>
      <c r="B106" s="42" t="s">
        <v>60</v>
      </c>
      <c r="C106" s="42"/>
      <c r="F106"/>
      <c r="G106" s="42" t="s">
        <v>60</v>
      </c>
      <c r="H106" s="42"/>
      <c r="I106" s="30"/>
      <c r="J106" s="43"/>
      <c r="K106" s="34"/>
      <c r="L106" s="36"/>
    </row>
    <row r="107" spans="1:12" x14ac:dyDescent="0.25">
      <c r="A107" s="42"/>
      <c r="B107" s="42"/>
      <c r="C107" s="42"/>
      <c r="F107"/>
      <c r="G107" s="42"/>
      <c r="H107" s="42"/>
      <c r="I107" s="30"/>
      <c r="J107" s="43"/>
      <c r="K107" s="34"/>
      <c r="L107" s="36"/>
    </row>
    <row r="108" spans="1:12" x14ac:dyDescent="0.25">
      <c r="A108" s="42"/>
      <c r="B108" s="84" t="s">
        <v>61</v>
      </c>
      <c r="C108" s="42"/>
      <c r="F108"/>
      <c r="G108" s="84" t="s">
        <v>61</v>
      </c>
      <c r="H108" s="42"/>
      <c r="I108" s="30"/>
      <c r="J108" s="43"/>
      <c r="K108" s="34"/>
      <c r="L108" s="36"/>
    </row>
    <row r="109" spans="1:12" x14ac:dyDescent="0.25">
      <c r="A109" s="42"/>
      <c r="B109" s="42" t="s">
        <v>62</v>
      </c>
      <c r="C109" s="42">
        <f>+J39</f>
        <v>-3300</v>
      </c>
      <c r="F109"/>
      <c r="G109" s="42" t="s">
        <v>62</v>
      </c>
      <c r="H109" s="42">
        <f>+C109</f>
        <v>-3300</v>
      </c>
      <c r="I109" s="30"/>
      <c r="J109" s="43"/>
      <c r="K109" s="34"/>
      <c r="L109" s="36"/>
    </row>
    <row r="110" spans="1:12" x14ac:dyDescent="0.25">
      <c r="A110" s="42"/>
      <c r="B110" s="42" t="s">
        <v>63</v>
      </c>
      <c r="C110" s="85">
        <f>SUM(C109:C109)</f>
        <v>-3300</v>
      </c>
      <c r="F110"/>
      <c r="G110" s="42" t="s">
        <v>63</v>
      </c>
      <c r="H110" s="85">
        <f>SUM(H109:H109)</f>
        <v>-3300</v>
      </c>
      <c r="I110" s="46"/>
      <c r="J110" s="43"/>
      <c r="K110" s="34"/>
      <c r="L110" s="36"/>
    </row>
    <row r="111" spans="1:12" x14ac:dyDescent="0.25">
      <c r="A111" s="42"/>
      <c r="B111" s="42"/>
      <c r="C111" s="42"/>
      <c r="F111"/>
      <c r="G111" s="42"/>
      <c r="H111" s="42"/>
      <c r="I111" s="46"/>
      <c r="J111" s="43"/>
      <c r="K111" s="34"/>
      <c r="L111" s="36"/>
    </row>
    <row r="112" spans="1:12" x14ac:dyDescent="0.25">
      <c r="A112" s="42"/>
      <c r="B112" s="84" t="s">
        <v>64</v>
      </c>
      <c r="C112" s="42"/>
      <c r="F112"/>
      <c r="G112" s="84" t="s">
        <v>64</v>
      </c>
      <c r="H112" s="42"/>
      <c r="I112" s="46"/>
      <c r="J112" s="43"/>
      <c r="K112" s="34"/>
      <c r="L112" s="36"/>
    </row>
    <row r="113" spans="1:12" x14ac:dyDescent="0.25">
      <c r="A113" s="42"/>
      <c r="B113" s="42" t="s">
        <v>65</v>
      </c>
      <c r="C113" s="42">
        <f>+K42</f>
        <v>180</v>
      </c>
      <c r="F113"/>
      <c r="G113" s="42" t="s">
        <v>65</v>
      </c>
      <c r="H113" s="42">
        <f>+C113</f>
        <v>180</v>
      </c>
      <c r="I113" s="46"/>
      <c r="J113" s="43"/>
      <c r="K113" s="34"/>
      <c r="L113" s="36"/>
    </row>
    <row r="114" spans="1:12" x14ac:dyDescent="0.25">
      <c r="A114" s="42"/>
      <c r="B114" s="42" t="s">
        <v>66</v>
      </c>
      <c r="C114" s="42">
        <f>+K43</f>
        <v>-50</v>
      </c>
      <c r="F114"/>
      <c r="G114" s="42" t="s">
        <v>66</v>
      </c>
      <c r="H114" s="42">
        <f>+C114</f>
        <v>-50</v>
      </c>
      <c r="I114" s="46"/>
      <c r="J114" s="43"/>
      <c r="K114" s="34"/>
      <c r="L114" s="36"/>
    </row>
    <row r="115" spans="1:12" x14ac:dyDescent="0.25">
      <c r="A115" s="42"/>
      <c r="B115" s="42" t="s">
        <v>63</v>
      </c>
      <c r="C115" s="85">
        <f>SUM(C113:C114)</f>
        <v>130</v>
      </c>
      <c r="F115"/>
      <c r="G115" s="42" t="s">
        <v>63</v>
      </c>
      <c r="H115" s="85">
        <f>SUM(H113:H114)</f>
        <v>130</v>
      </c>
      <c r="I115" s="46"/>
      <c r="J115" s="43"/>
      <c r="K115" s="34"/>
      <c r="L115" s="36"/>
    </row>
    <row r="116" spans="1:12" x14ac:dyDescent="0.25">
      <c r="A116" s="42"/>
      <c r="B116" s="42"/>
      <c r="C116" s="42"/>
      <c r="F116"/>
      <c r="G116" s="42"/>
      <c r="H116" s="42"/>
      <c r="I116" s="46"/>
      <c r="J116" s="43"/>
      <c r="K116" s="34"/>
      <c r="L116" s="36"/>
    </row>
    <row r="117" spans="1:12" x14ac:dyDescent="0.25">
      <c r="A117" s="42"/>
      <c r="B117" s="42" t="s">
        <v>67</v>
      </c>
      <c r="C117" s="92">
        <f>+C110+C115</f>
        <v>-3170</v>
      </c>
      <c r="F117"/>
      <c r="G117" s="42" t="s">
        <v>67</v>
      </c>
      <c r="H117" s="92">
        <f>+H110+H115</f>
        <v>-3170</v>
      </c>
      <c r="I117" s="46"/>
      <c r="J117" s="43"/>
      <c r="K117" s="34"/>
      <c r="L117" s="36"/>
    </row>
    <row r="118" spans="1:12" x14ac:dyDescent="0.25">
      <c r="F118"/>
      <c r="G118"/>
      <c r="H118"/>
      <c r="I118" s="46"/>
      <c r="J118" s="43"/>
      <c r="K118" s="34"/>
      <c r="L118" s="36"/>
    </row>
    <row r="119" spans="1:12" ht="15.75" thickBot="1" x14ac:dyDescent="0.3">
      <c r="B119" s="35" t="s">
        <v>68</v>
      </c>
      <c r="C119" s="86">
        <f>+C78+C104+C117</f>
        <v>1980</v>
      </c>
      <c r="F119"/>
      <c r="G119" s="35" t="s">
        <v>68</v>
      </c>
      <c r="H119" s="201">
        <f>+H86+H104+H117</f>
        <v>1980</v>
      </c>
      <c r="I119" s="46"/>
      <c r="J119" s="43"/>
      <c r="K119" s="34"/>
      <c r="L119" s="36"/>
    </row>
    <row r="120" spans="1:12" ht="15.75" thickTop="1" x14ac:dyDescent="0.25">
      <c r="F120"/>
      <c r="G120"/>
      <c r="H120"/>
      <c r="I120" s="46"/>
      <c r="J120" s="43"/>
      <c r="K120" s="34"/>
      <c r="L120" s="36"/>
    </row>
    <row r="121" spans="1:12" x14ac:dyDescent="0.25">
      <c r="B121" t="s">
        <v>69</v>
      </c>
      <c r="C121">
        <f>+C25</f>
        <v>120</v>
      </c>
      <c r="F121"/>
      <c r="G121" t="s">
        <v>69</v>
      </c>
      <c r="H121">
        <f>+C121</f>
        <v>120</v>
      </c>
      <c r="I121" s="46"/>
      <c r="J121" s="43"/>
      <c r="K121" s="34"/>
      <c r="L121" s="36"/>
    </row>
    <row r="122" spans="1:12" x14ac:dyDescent="0.25">
      <c r="B122" t="s">
        <v>70</v>
      </c>
      <c r="C122">
        <f>+D25</f>
        <v>2100</v>
      </c>
      <c r="F122"/>
      <c r="G122" t="s">
        <v>70</v>
      </c>
      <c r="H122">
        <f>+C122</f>
        <v>2100</v>
      </c>
      <c r="I122" s="46"/>
      <c r="J122" s="43"/>
      <c r="K122" s="34"/>
      <c r="L122" s="36"/>
    </row>
    <row r="123" spans="1:12" ht="15.75" thickBot="1" x14ac:dyDescent="0.3">
      <c r="B123" t="s">
        <v>71</v>
      </c>
      <c r="C123" s="86">
        <f>+C122-C121</f>
        <v>1980</v>
      </c>
      <c r="F123"/>
      <c r="G123" t="s">
        <v>71</v>
      </c>
      <c r="H123" s="86">
        <f>+H122-H121</f>
        <v>1980</v>
      </c>
      <c r="I123" s="46"/>
      <c r="J123" s="43"/>
      <c r="K123" s="34"/>
      <c r="L123" s="36"/>
    </row>
    <row r="124" spans="1:12" ht="15.75" thickTop="1" x14ac:dyDescent="0.25">
      <c r="F124"/>
      <c r="G124"/>
      <c r="H124" s="30"/>
      <c r="I124" s="46"/>
      <c r="J124" s="43"/>
      <c r="K124" s="34"/>
      <c r="L124" s="36"/>
    </row>
    <row r="125" spans="1:12" x14ac:dyDescent="0.25">
      <c r="F125"/>
      <c r="G125"/>
      <c r="H125" s="30"/>
      <c r="I125" s="46"/>
      <c r="J125" s="43"/>
      <c r="K125" s="34"/>
      <c r="L125" s="36"/>
    </row>
    <row r="126" spans="1:12" x14ac:dyDescent="0.25">
      <c r="F126"/>
      <c r="G126"/>
      <c r="H126" s="30"/>
      <c r="I126" s="46"/>
      <c r="J126" s="43"/>
      <c r="K126" s="34"/>
      <c r="L126" s="36"/>
    </row>
    <row r="127" spans="1:12" x14ac:dyDescent="0.25">
      <c r="F127"/>
      <c r="G127"/>
      <c r="H127" s="30"/>
      <c r="I127" s="46"/>
      <c r="J127" s="43"/>
      <c r="K127" s="34"/>
      <c r="L127" s="36"/>
    </row>
    <row r="128" spans="1:12" x14ac:dyDescent="0.25">
      <c r="F128"/>
      <c r="G128"/>
      <c r="H128" s="30"/>
      <c r="I128" s="46"/>
      <c r="J128" s="43"/>
      <c r="K128" s="34"/>
      <c r="L128" s="36"/>
    </row>
    <row r="129" spans="6:12" x14ac:dyDescent="0.25">
      <c r="F129"/>
      <c r="G129"/>
      <c r="H129" s="30"/>
      <c r="I129" s="46"/>
      <c r="J129" s="43"/>
      <c r="K129" s="34"/>
      <c r="L129" s="36"/>
    </row>
    <row r="130" spans="6:12" x14ac:dyDescent="0.25">
      <c r="F130"/>
      <c r="G130"/>
      <c r="H130" s="30"/>
      <c r="I130" s="46"/>
      <c r="J130" s="43"/>
      <c r="K130" s="34"/>
      <c r="L130" s="36"/>
    </row>
    <row r="131" spans="6:12" x14ac:dyDescent="0.25">
      <c r="F131"/>
      <c r="G131"/>
      <c r="H131" s="30"/>
      <c r="I131" s="46"/>
      <c r="J131" s="43"/>
      <c r="K131" s="34"/>
      <c r="L131" s="36"/>
    </row>
    <row r="132" spans="6:12" x14ac:dyDescent="0.25">
      <c r="F132"/>
      <c r="G132"/>
      <c r="H132" s="30"/>
      <c r="I132" s="46"/>
      <c r="J132" s="43"/>
      <c r="K132" s="34"/>
      <c r="L132" s="36"/>
    </row>
    <row r="133" spans="6:12" x14ac:dyDescent="0.25">
      <c r="F133"/>
      <c r="G133"/>
      <c r="H133" s="30"/>
      <c r="I133" s="46"/>
      <c r="J133" s="43"/>
      <c r="K133" s="34"/>
      <c r="L133" s="36"/>
    </row>
    <row r="134" spans="6:12" x14ac:dyDescent="0.25">
      <c r="F134"/>
      <c r="G134"/>
      <c r="H134" s="30"/>
      <c r="I134" s="46"/>
      <c r="J134" s="43"/>
      <c r="K134" s="34"/>
      <c r="L134" s="36"/>
    </row>
    <row r="135" spans="6:12" x14ac:dyDescent="0.25">
      <c r="F135"/>
      <c r="G135"/>
      <c r="H135" s="30"/>
      <c r="I135" s="46"/>
      <c r="J135" s="43"/>
      <c r="K135" s="34"/>
      <c r="L135" s="36"/>
    </row>
    <row r="136" spans="6:12" x14ac:dyDescent="0.25">
      <c r="F136"/>
      <c r="G136"/>
      <c r="H136" s="30"/>
      <c r="I136" s="46"/>
      <c r="J136" s="43"/>
      <c r="K136" s="34"/>
      <c r="L136" s="36"/>
    </row>
    <row r="137" spans="6:12" x14ac:dyDescent="0.25">
      <c r="F137"/>
      <c r="G137"/>
      <c r="H137" s="30"/>
      <c r="I137" s="46"/>
      <c r="J137" s="43"/>
      <c r="K137" s="34"/>
      <c r="L137" s="36"/>
    </row>
    <row r="138" spans="6:12" x14ac:dyDescent="0.25">
      <c r="F138"/>
      <c r="G138"/>
      <c r="H138" s="30"/>
      <c r="I138" s="46"/>
      <c r="J138" s="43"/>
      <c r="K138" s="34"/>
      <c r="L138" s="36"/>
    </row>
    <row r="139" spans="6:12" x14ac:dyDescent="0.25">
      <c r="F139"/>
      <c r="G139"/>
      <c r="H139" s="30"/>
      <c r="I139" s="46"/>
      <c r="J139" s="43"/>
      <c r="K139" s="34"/>
      <c r="L139" s="36"/>
    </row>
  </sheetData>
  <mergeCells count="4">
    <mergeCell ref="J23:K23"/>
    <mergeCell ref="G23:H23"/>
    <mergeCell ref="G49:H49"/>
    <mergeCell ref="J49:K4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08"/>
  <sheetViews>
    <sheetView topLeftCell="A31" workbookViewId="0">
      <selection activeCell="A49" sqref="A49"/>
    </sheetView>
  </sheetViews>
  <sheetFormatPr defaultRowHeight="15" x14ac:dyDescent="0.25"/>
  <cols>
    <col min="1" max="1" width="5" customWidth="1"/>
    <col min="2" max="2" width="30.42578125" customWidth="1"/>
    <col min="5" max="5" width="4.42578125" customWidth="1"/>
    <col min="6" max="6" width="25.140625" style="30" customWidth="1"/>
    <col min="7" max="7" width="15.5703125" style="48" customWidth="1"/>
    <col min="8" max="8" width="21.7109375" style="49" customWidth="1"/>
    <col min="9" max="9" width="18.140625" style="49" customWidth="1"/>
    <col min="10" max="10" width="26.140625" style="47" customWidth="1"/>
    <col min="11" max="11" width="18.85546875" style="50" customWidth="1"/>
    <col min="15" max="15" width="4.5703125" customWidth="1"/>
  </cols>
  <sheetData>
    <row r="1" spans="2:17" ht="15.75" thickBot="1" x14ac:dyDescent="0.3">
      <c r="H1" s="51"/>
      <c r="I1" s="51"/>
      <c r="J1" s="52"/>
    </row>
    <row r="2" spans="2:17" ht="16.5" thickBot="1" x14ac:dyDescent="0.3">
      <c r="B2" s="96" t="s">
        <v>20</v>
      </c>
      <c r="C2" s="97" t="s">
        <v>3</v>
      </c>
      <c r="H2" s="127" t="s">
        <v>34</v>
      </c>
      <c r="I2" s="128"/>
      <c r="J2" s="129"/>
      <c r="K2" s="130" t="s">
        <v>87</v>
      </c>
      <c r="L2" s="131"/>
    </row>
    <row r="3" spans="2:17" ht="16.5" thickBot="1" x14ac:dyDescent="0.3">
      <c r="B3" s="4" t="s">
        <v>22</v>
      </c>
      <c r="C3" s="7">
        <v>28000</v>
      </c>
      <c r="H3" s="132" t="str">
        <f>+B3</f>
        <v>Ricavi</v>
      </c>
      <c r="I3" s="133"/>
      <c r="J3" s="134">
        <f>+C3</f>
        <v>28000</v>
      </c>
      <c r="K3" s="149"/>
      <c r="L3" s="150"/>
    </row>
    <row r="4" spans="2:17" ht="16.5" thickBot="1" x14ac:dyDescent="0.3">
      <c r="B4" s="4" t="s">
        <v>104</v>
      </c>
      <c r="C4" s="7">
        <v>2160</v>
      </c>
      <c r="H4" s="132" t="str">
        <f>+B4</f>
        <v>Variazione rim. Pf</v>
      </c>
      <c r="I4" s="133"/>
      <c r="J4" s="134">
        <f>+C4</f>
        <v>2160</v>
      </c>
      <c r="K4" s="149"/>
      <c r="L4" s="150"/>
    </row>
    <row r="5" spans="2:17" ht="16.5" thickBot="1" x14ac:dyDescent="0.3">
      <c r="B5" s="4" t="s">
        <v>105</v>
      </c>
      <c r="C5" s="9">
        <v>20</v>
      </c>
      <c r="H5" s="203" t="str">
        <f>+B6</f>
        <v>Plusvalenza impianto</v>
      </c>
      <c r="I5" s="133"/>
      <c r="J5" s="202">
        <f>+C6</f>
        <v>960</v>
      </c>
      <c r="K5" s="149"/>
      <c r="L5" s="150"/>
    </row>
    <row r="6" spans="2:17" ht="16.5" thickBot="1" x14ac:dyDescent="0.3">
      <c r="B6" s="4" t="s">
        <v>106</v>
      </c>
      <c r="C6" s="9">
        <v>960</v>
      </c>
      <c r="H6" s="132" t="s">
        <v>120</v>
      </c>
      <c r="I6" s="133"/>
      <c r="J6" s="64">
        <f>SUM(J3:J5)</f>
        <v>31120</v>
      </c>
      <c r="K6" s="149"/>
      <c r="L6" s="150"/>
    </row>
    <row r="7" spans="2:17" ht="16.5" thickBot="1" x14ac:dyDescent="0.3">
      <c r="B7" s="18" t="s">
        <v>17</v>
      </c>
      <c r="C7" s="19">
        <f>SUM(C3:C6)</f>
        <v>31140</v>
      </c>
      <c r="H7" s="132"/>
      <c r="I7" s="133"/>
      <c r="J7" s="134"/>
      <c r="K7" s="149"/>
      <c r="L7" s="150"/>
    </row>
    <row r="8" spans="2:17" ht="15.75" x14ac:dyDescent="0.25">
      <c r="B8" s="162"/>
      <c r="C8" s="163"/>
      <c r="H8" s="132" t="str">
        <f>+B11</f>
        <v>Acquisti mp</v>
      </c>
      <c r="I8" s="133"/>
      <c r="J8" s="134">
        <f>+C11</f>
        <v>20100</v>
      </c>
      <c r="K8" s="149"/>
      <c r="L8" s="150"/>
    </row>
    <row r="9" spans="2:17" ht="15.75" thickBot="1" x14ac:dyDescent="0.3">
      <c r="H9" s="132" t="str">
        <f>+B12</f>
        <v>Costo lavoro dipendente</v>
      </c>
      <c r="I9" s="133"/>
      <c r="J9" s="134">
        <f>+C12</f>
        <v>2800</v>
      </c>
      <c r="K9" s="149"/>
      <c r="L9" s="150"/>
    </row>
    <row r="10" spans="2:17" ht="16.5" thickBot="1" x14ac:dyDescent="0.3">
      <c r="B10" s="96" t="s">
        <v>19</v>
      </c>
      <c r="C10" s="97" t="s">
        <v>3</v>
      </c>
      <c r="H10" s="132" t="str">
        <f>+B14</f>
        <v>Canoni di leasing</v>
      </c>
      <c r="I10" s="133"/>
      <c r="J10" s="134">
        <f>+C14</f>
        <v>1730</v>
      </c>
      <c r="K10" s="149"/>
      <c r="L10" s="150"/>
    </row>
    <row r="11" spans="2:17" ht="16.5" thickBot="1" x14ac:dyDescent="0.3">
      <c r="B11" s="4" t="s">
        <v>21</v>
      </c>
      <c r="C11" s="7">
        <v>20100</v>
      </c>
      <c r="H11" s="132" t="s">
        <v>35</v>
      </c>
      <c r="I11" s="133"/>
      <c r="J11" s="66">
        <f>+J6-J8-J9-J10</f>
        <v>6490</v>
      </c>
      <c r="K11" s="151" t="s">
        <v>37</v>
      </c>
      <c r="L11" s="150"/>
      <c r="P11" s="155">
        <f>+J11</f>
        <v>6490</v>
      </c>
    </row>
    <row r="12" spans="2:17" ht="16.5" thickBot="1" x14ac:dyDescent="0.3">
      <c r="B12" s="4" t="s">
        <v>23</v>
      </c>
      <c r="C12" s="7">
        <v>2800</v>
      </c>
      <c r="H12" s="132"/>
      <c r="I12" s="133"/>
      <c r="J12" s="135"/>
      <c r="K12" s="149"/>
      <c r="L12" s="150"/>
      <c r="P12" s="68"/>
    </row>
    <row r="13" spans="2:17" ht="16.5" thickBot="1" x14ac:dyDescent="0.3">
      <c r="B13" s="4" t="s">
        <v>24</v>
      </c>
      <c r="C13" s="5">
        <v>1000</v>
      </c>
      <c r="E13" s="38" t="s">
        <v>33</v>
      </c>
      <c r="H13" s="136" t="str">
        <f>+B13</f>
        <v>Accantonamento TFR</v>
      </c>
      <c r="I13" s="137"/>
      <c r="J13" s="138">
        <f>+C13</f>
        <v>1000</v>
      </c>
      <c r="K13" s="149"/>
      <c r="L13" s="150"/>
      <c r="P13" s="67">
        <f>+I12</f>
        <v>0</v>
      </c>
    </row>
    <row r="14" spans="2:17" ht="16.5" thickBot="1" x14ac:dyDescent="0.3">
      <c r="B14" s="4" t="s">
        <v>100</v>
      </c>
      <c r="C14" s="5">
        <v>1730</v>
      </c>
      <c r="H14" s="136" t="str">
        <f>+B15</f>
        <v>Ammortamento impianti</v>
      </c>
      <c r="I14" s="137"/>
      <c r="J14" s="138">
        <f>+C15</f>
        <v>1800</v>
      </c>
      <c r="K14" s="149"/>
      <c r="L14" s="150"/>
      <c r="P14" s="67">
        <f>+I14</f>
        <v>0</v>
      </c>
    </row>
    <row r="15" spans="2:17" ht="16.5" thickBot="1" x14ac:dyDescent="0.3">
      <c r="B15" s="4" t="s">
        <v>122</v>
      </c>
      <c r="C15" s="5">
        <v>1800</v>
      </c>
      <c r="E15" s="38" t="s">
        <v>33</v>
      </c>
      <c r="H15" s="136" t="str">
        <f>+B16</f>
        <v>Ammortamento macchinari</v>
      </c>
      <c r="I15" s="137"/>
      <c r="J15" s="138">
        <f>+C16</f>
        <v>240</v>
      </c>
      <c r="K15" s="149"/>
      <c r="L15" s="150"/>
      <c r="P15" s="67">
        <f>+I15</f>
        <v>0</v>
      </c>
    </row>
    <row r="16" spans="2:17" ht="16.5" thickBot="1" x14ac:dyDescent="0.3">
      <c r="B16" s="4" t="s">
        <v>121</v>
      </c>
      <c r="C16" s="7">
        <v>240</v>
      </c>
      <c r="E16" s="38" t="s">
        <v>33</v>
      </c>
      <c r="H16" s="132" t="s">
        <v>39</v>
      </c>
      <c r="I16" s="133"/>
      <c r="J16" s="64">
        <f>+J11-J13-J14-J15</f>
        <v>3450</v>
      </c>
      <c r="K16" s="149"/>
      <c r="L16" s="150"/>
      <c r="P16" s="66">
        <f>+P11-P13-P14</f>
        <v>6490</v>
      </c>
      <c r="Q16" s="61" t="s">
        <v>89</v>
      </c>
    </row>
    <row r="17" spans="2:17" ht="16.5" thickBot="1" x14ac:dyDescent="0.3">
      <c r="B17" s="4" t="s">
        <v>103</v>
      </c>
      <c r="C17" s="5">
        <v>190</v>
      </c>
      <c r="E17" s="59" t="s">
        <v>32</v>
      </c>
      <c r="H17" s="139"/>
      <c r="I17" s="140"/>
      <c r="J17" s="141"/>
      <c r="K17" s="152" t="s">
        <v>88</v>
      </c>
      <c r="L17" s="150"/>
      <c r="P17" s="69"/>
    </row>
    <row r="18" spans="2:17" ht="16.5" thickBot="1" x14ac:dyDescent="0.3">
      <c r="B18" s="4" t="s">
        <v>25</v>
      </c>
      <c r="C18" s="5">
        <v>500</v>
      </c>
      <c r="E18" s="59" t="s">
        <v>32</v>
      </c>
      <c r="H18" s="142" t="s">
        <v>123</v>
      </c>
      <c r="I18" s="143"/>
      <c r="J18" s="144">
        <f>+C17-C5</f>
        <v>170</v>
      </c>
      <c r="K18" s="149"/>
      <c r="L18" s="150"/>
      <c r="P18" s="69">
        <f>+J18</f>
        <v>170</v>
      </c>
    </row>
    <row r="19" spans="2:17" ht="16.5" thickBot="1" x14ac:dyDescent="0.3">
      <c r="B19" s="4" t="s">
        <v>16</v>
      </c>
      <c r="C19" s="16">
        <v>2780</v>
      </c>
      <c r="H19" s="142" t="str">
        <f>+B18</f>
        <v>Imposte</v>
      </c>
      <c r="I19" s="143"/>
      <c r="J19" s="145">
        <f>+C18</f>
        <v>500</v>
      </c>
      <c r="K19" s="149"/>
      <c r="L19" s="150"/>
      <c r="P19" s="69">
        <f>+J19</f>
        <v>500</v>
      </c>
    </row>
    <row r="20" spans="2:17" ht="16.5" thickBot="1" x14ac:dyDescent="0.3">
      <c r="B20" s="18" t="s">
        <v>17</v>
      </c>
      <c r="C20" s="19">
        <f>SUM(C11:C19)</f>
        <v>31140</v>
      </c>
      <c r="H20" s="146" t="s">
        <v>40</v>
      </c>
      <c r="I20" s="147"/>
      <c r="J20" s="148">
        <f>+J16-J18-J19</f>
        <v>2780</v>
      </c>
      <c r="K20" s="153"/>
      <c r="L20" s="154"/>
      <c r="P20" s="70">
        <f>+P16-P18-P19</f>
        <v>5820</v>
      </c>
      <c r="Q20" s="61" t="s">
        <v>38</v>
      </c>
    </row>
    <row r="21" spans="2:17" x14ac:dyDescent="0.25">
      <c r="H21" s="51"/>
      <c r="I21" s="51"/>
      <c r="J21" s="52"/>
    </row>
    <row r="22" spans="2:17" ht="15.75" thickBot="1" x14ac:dyDescent="0.3">
      <c r="H22" s="51"/>
      <c r="I22" s="51"/>
      <c r="J22" s="52"/>
    </row>
    <row r="23" spans="2:17" ht="15.75" thickBot="1" x14ac:dyDescent="0.3">
      <c r="F23" s="117" t="s">
        <v>26</v>
      </c>
      <c r="G23" s="221" t="s">
        <v>91</v>
      </c>
      <c r="H23" s="221"/>
      <c r="I23" s="48" t="s">
        <v>27</v>
      </c>
      <c r="J23" s="220" t="s">
        <v>28</v>
      </c>
      <c r="K23" s="220"/>
    </row>
    <row r="24" spans="2:17" ht="16.5" thickBot="1" x14ac:dyDescent="0.3">
      <c r="B24" s="26" t="s">
        <v>1</v>
      </c>
      <c r="C24" s="27" t="s">
        <v>2</v>
      </c>
      <c r="D24" s="28" t="s">
        <v>3</v>
      </c>
      <c r="F24" s="156" t="s">
        <v>74</v>
      </c>
      <c r="G24" s="50" t="s">
        <v>31</v>
      </c>
      <c r="H24" s="52" t="s">
        <v>90</v>
      </c>
      <c r="I24" s="48"/>
      <c r="J24" s="51" t="s">
        <v>29</v>
      </c>
      <c r="K24" s="51" t="s">
        <v>30</v>
      </c>
    </row>
    <row r="25" spans="2:17" s="172" customFormat="1" ht="16.5" thickBot="1" x14ac:dyDescent="0.3">
      <c r="B25" s="58" t="s">
        <v>94</v>
      </c>
      <c r="C25" s="5">
        <v>120</v>
      </c>
      <c r="D25" s="169">
        <v>2100</v>
      </c>
      <c r="F25" s="118">
        <f>-D25+C25</f>
        <v>-1980</v>
      </c>
      <c r="G25" s="173"/>
      <c r="H25" s="173"/>
      <c r="I25" s="173"/>
      <c r="J25" s="173"/>
      <c r="K25" s="173"/>
    </row>
    <row r="26" spans="2:17" s="33" customFormat="1" ht="16.5" thickBot="1" x14ac:dyDescent="0.3">
      <c r="B26" s="176" t="s">
        <v>95</v>
      </c>
      <c r="C26" s="32">
        <v>7600</v>
      </c>
      <c r="D26" s="177">
        <v>9120</v>
      </c>
      <c r="F26" s="119">
        <f t="shared" ref="F26:F32" si="0">-D26+C26</f>
        <v>-1520</v>
      </c>
      <c r="G26" s="34"/>
      <c r="H26" s="159">
        <f>+F26</f>
        <v>-1520</v>
      </c>
      <c r="I26" s="34"/>
      <c r="J26" s="34"/>
      <c r="K26" s="34"/>
    </row>
    <row r="27" spans="2:17" s="33" customFormat="1" ht="16.5" thickBot="1" x14ac:dyDescent="0.3">
      <c r="B27" s="176" t="s">
        <v>7</v>
      </c>
      <c r="C27" s="32">
        <v>1440</v>
      </c>
      <c r="D27" s="177">
        <v>3600</v>
      </c>
      <c r="F27" s="119">
        <f t="shared" si="0"/>
        <v>-2160</v>
      </c>
      <c r="G27" s="34"/>
      <c r="H27" s="159">
        <f>+F27</f>
        <v>-2160</v>
      </c>
      <c r="I27" s="34"/>
      <c r="J27" s="34"/>
      <c r="K27" s="34"/>
    </row>
    <row r="28" spans="2:17" s="45" customFormat="1" ht="16.5" thickBot="1" x14ac:dyDescent="0.3">
      <c r="B28" s="178" t="s">
        <v>8</v>
      </c>
      <c r="C28" s="44">
        <v>11200</v>
      </c>
      <c r="D28" s="179">
        <v>8800</v>
      </c>
      <c r="F28" s="120">
        <f t="shared" si="0"/>
        <v>2400</v>
      </c>
      <c r="G28" s="46"/>
      <c r="H28" s="46"/>
      <c r="I28" s="197">
        <f>+F28</f>
        <v>2400</v>
      </c>
      <c r="J28" s="46"/>
      <c r="K28" s="46"/>
    </row>
    <row r="29" spans="2:17" s="45" customFormat="1" ht="16.5" thickBot="1" x14ac:dyDescent="0.3">
      <c r="B29" s="178" t="s">
        <v>96</v>
      </c>
      <c r="C29" s="44">
        <v>0</v>
      </c>
      <c r="D29" s="180">
        <v>9600</v>
      </c>
      <c r="F29" s="120">
        <f t="shared" si="0"/>
        <v>-9600</v>
      </c>
      <c r="G29" s="46"/>
      <c r="H29" s="46"/>
      <c r="I29" s="46">
        <f>+F29</f>
        <v>-9600</v>
      </c>
      <c r="J29" s="46"/>
      <c r="K29" s="46"/>
    </row>
    <row r="30" spans="2:17" s="45" customFormat="1" ht="32.25" thickBot="1" x14ac:dyDescent="0.3">
      <c r="B30" s="178" t="s">
        <v>97</v>
      </c>
      <c r="C30" s="181">
        <v>0</v>
      </c>
      <c r="D30" s="182">
        <v>540</v>
      </c>
      <c r="F30" s="120">
        <f t="shared" si="0"/>
        <v>-540</v>
      </c>
      <c r="G30" s="46"/>
      <c r="H30" s="46"/>
      <c r="I30" s="198">
        <f t="shared" ref="I30:I32" si="1">+F30</f>
        <v>-540</v>
      </c>
      <c r="J30" s="46"/>
      <c r="K30" s="46"/>
    </row>
    <row r="31" spans="2:17" s="45" customFormat="1" ht="16.5" thickBot="1" x14ac:dyDescent="0.3">
      <c r="B31" s="178" t="s">
        <v>98</v>
      </c>
      <c r="C31" s="181">
        <v>0</v>
      </c>
      <c r="D31" s="182">
        <v>250</v>
      </c>
      <c r="F31" s="120">
        <f t="shared" si="0"/>
        <v>-250</v>
      </c>
      <c r="G31" s="46"/>
      <c r="H31" s="46"/>
      <c r="I31" s="46">
        <f t="shared" si="1"/>
        <v>-250</v>
      </c>
      <c r="J31" s="46"/>
      <c r="K31" s="46"/>
    </row>
    <row r="32" spans="2:17" s="45" customFormat="1" ht="16.5" thickBot="1" x14ac:dyDescent="0.3">
      <c r="B32" s="183" t="s">
        <v>10</v>
      </c>
      <c r="C32" s="184">
        <v>480</v>
      </c>
      <c r="D32" s="185">
        <v>480</v>
      </c>
      <c r="F32" s="120">
        <f t="shared" si="0"/>
        <v>0</v>
      </c>
      <c r="G32" s="46"/>
      <c r="H32" s="46"/>
      <c r="I32" s="46">
        <f t="shared" si="1"/>
        <v>0</v>
      </c>
      <c r="J32" s="46"/>
      <c r="K32" s="46"/>
    </row>
    <row r="33" spans="2:11" s="172" customFormat="1" ht="16.5" thickBot="1" x14ac:dyDescent="0.3">
      <c r="B33" s="164"/>
      <c r="C33" s="165"/>
      <c r="D33" s="165"/>
      <c r="F33" s="121">
        <f>SUM(F25:F32)</f>
        <v>-13650</v>
      </c>
      <c r="G33" s="173"/>
      <c r="H33" s="173"/>
      <c r="I33" s="173"/>
      <c r="J33" s="173"/>
      <c r="K33" s="173"/>
    </row>
    <row r="34" spans="2:11" s="172" customFormat="1" ht="16.5" thickBot="1" x14ac:dyDescent="0.3">
      <c r="B34" s="166" t="s">
        <v>4</v>
      </c>
      <c r="C34" s="167" t="s">
        <v>2</v>
      </c>
      <c r="D34" s="168" t="s">
        <v>3</v>
      </c>
      <c r="F34" s="175"/>
      <c r="G34" s="173"/>
      <c r="H34" s="174"/>
      <c r="I34" s="173"/>
      <c r="J34" s="173"/>
      <c r="K34" s="173"/>
    </row>
    <row r="35" spans="2:11" s="33" customFormat="1" ht="17.25" thickTop="1" thickBot="1" x14ac:dyDescent="0.3">
      <c r="B35" s="176" t="s">
        <v>5</v>
      </c>
      <c r="C35" s="32">
        <v>3720</v>
      </c>
      <c r="D35" s="177">
        <v>6780</v>
      </c>
      <c r="F35" s="122">
        <f t="shared" ref="F35:F45" si="2">+D35-C35</f>
        <v>3060</v>
      </c>
      <c r="G35" s="34"/>
      <c r="H35" s="159">
        <f>+F35</f>
        <v>3060</v>
      </c>
      <c r="I35" s="34"/>
      <c r="J35" s="34"/>
      <c r="K35" s="34"/>
    </row>
    <row r="36" spans="2:11" s="33" customFormat="1" ht="16.5" thickBot="1" x14ac:dyDescent="0.3">
      <c r="B36" s="176" t="s">
        <v>6</v>
      </c>
      <c r="C36" s="32">
        <v>200</v>
      </c>
      <c r="D36" s="177">
        <v>500</v>
      </c>
      <c r="F36" s="122">
        <f t="shared" si="2"/>
        <v>300</v>
      </c>
      <c r="G36" s="34"/>
      <c r="H36" s="159">
        <f>+F36</f>
        <v>300</v>
      </c>
      <c r="I36" s="34"/>
      <c r="J36" s="34"/>
      <c r="K36" s="34"/>
    </row>
    <row r="37" spans="2:11" s="38" customFormat="1" ht="16.5" thickBot="1" x14ac:dyDescent="0.3">
      <c r="B37" s="189" t="s">
        <v>99</v>
      </c>
      <c r="C37" s="40">
        <v>0</v>
      </c>
      <c r="D37" s="190">
        <v>240</v>
      </c>
      <c r="F37" s="125">
        <f t="shared" si="2"/>
        <v>240</v>
      </c>
      <c r="G37" s="39">
        <f>+F37</f>
        <v>240</v>
      </c>
      <c r="H37" s="39"/>
      <c r="I37" s="39"/>
      <c r="J37" s="39"/>
      <c r="K37" s="39"/>
    </row>
    <row r="38" spans="2:11" s="45" customFormat="1" ht="16.5" thickBot="1" x14ac:dyDescent="0.3">
      <c r="B38" s="178" t="s">
        <v>9</v>
      </c>
      <c r="C38" s="53">
        <v>0</v>
      </c>
      <c r="D38" s="179">
        <v>8080</v>
      </c>
      <c r="F38" s="123">
        <f t="shared" si="2"/>
        <v>8080</v>
      </c>
      <c r="G38" s="46"/>
      <c r="H38" s="46"/>
      <c r="I38" s="46">
        <f>+F38</f>
        <v>8080</v>
      </c>
      <c r="J38" s="39"/>
      <c r="K38" s="46"/>
    </row>
    <row r="39" spans="2:11" s="42" customFormat="1" ht="16.5" thickBot="1" x14ac:dyDescent="0.3">
      <c r="B39" s="186" t="s">
        <v>11</v>
      </c>
      <c r="C39" s="41">
        <v>3300</v>
      </c>
      <c r="D39" s="187">
        <v>0</v>
      </c>
      <c r="F39" s="124">
        <f t="shared" si="2"/>
        <v>-3300</v>
      </c>
      <c r="G39" s="46"/>
      <c r="H39" s="46"/>
      <c r="I39" s="43"/>
      <c r="J39" s="43">
        <f>+F39</f>
        <v>-3300</v>
      </c>
      <c r="K39" s="43"/>
    </row>
    <row r="40" spans="2:11" s="38" customFormat="1" ht="16.5" thickBot="1" x14ac:dyDescent="0.3">
      <c r="B40" s="189" t="s">
        <v>12</v>
      </c>
      <c r="C40" s="37">
        <v>2400</v>
      </c>
      <c r="D40" s="191">
        <v>3360</v>
      </c>
      <c r="F40" s="125">
        <f t="shared" si="2"/>
        <v>960</v>
      </c>
      <c r="G40" s="160">
        <f>+F40+40</f>
        <v>1000</v>
      </c>
      <c r="H40" s="161">
        <v>-40</v>
      </c>
      <c r="I40" s="39"/>
      <c r="J40" s="39"/>
      <c r="K40" s="39"/>
    </row>
    <row r="41" spans="2:11" s="38" customFormat="1" ht="16.5" thickBot="1" x14ac:dyDescent="0.3">
      <c r="B41" s="189" t="s">
        <v>13</v>
      </c>
      <c r="C41" s="40">
        <v>10300</v>
      </c>
      <c r="D41" s="191">
        <v>11700</v>
      </c>
      <c r="F41" s="125">
        <f t="shared" si="2"/>
        <v>1400</v>
      </c>
      <c r="G41" s="160">
        <f>+F41+400</f>
        <v>1800</v>
      </c>
      <c r="H41" s="39"/>
      <c r="I41" s="196">
        <v>-400</v>
      </c>
      <c r="J41" s="39"/>
      <c r="K41" s="39"/>
    </row>
    <row r="42" spans="2:11" s="42" customFormat="1" ht="16.5" thickBot="1" x14ac:dyDescent="0.3">
      <c r="B42" s="186" t="s">
        <v>14</v>
      </c>
      <c r="C42" s="41">
        <v>360</v>
      </c>
      <c r="D42" s="187">
        <v>540</v>
      </c>
      <c r="F42" s="124">
        <f t="shared" si="2"/>
        <v>180</v>
      </c>
      <c r="G42" s="43"/>
      <c r="H42" s="43"/>
      <c r="I42" s="43"/>
      <c r="J42" s="43"/>
      <c r="K42" s="43">
        <f>+F42</f>
        <v>180</v>
      </c>
    </row>
    <row r="43" spans="2:11" s="42" customFormat="1" ht="16.5" thickBot="1" x14ac:dyDescent="0.3">
      <c r="B43" s="186" t="s">
        <v>15</v>
      </c>
      <c r="C43" s="195">
        <f>460+100</f>
        <v>560</v>
      </c>
      <c r="D43" s="188">
        <v>510</v>
      </c>
      <c r="F43" s="124">
        <f t="shared" si="2"/>
        <v>-50</v>
      </c>
      <c r="G43" s="43"/>
      <c r="H43" s="43"/>
      <c r="I43" s="43"/>
      <c r="J43" s="43"/>
      <c r="K43" s="43">
        <f>+F43</f>
        <v>-50</v>
      </c>
    </row>
    <row r="44" spans="2:11" s="226" customFormat="1" ht="15.75" x14ac:dyDescent="0.25">
      <c r="B44" s="227" t="s">
        <v>142</v>
      </c>
      <c r="C44" s="228"/>
      <c r="D44" s="229"/>
      <c r="F44" s="230"/>
      <c r="G44" s="231">
        <v>-960</v>
      </c>
      <c r="H44" s="231"/>
      <c r="I44" s="231">
        <v>960</v>
      </c>
      <c r="J44" s="231"/>
      <c r="K44" s="231"/>
    </row>
    <row r="45" spans="2:11" s="38" customFormat="1" ht="16.5" thickBot="1" x14ac:dyDescent="0.3">
      <c r="B45" s="192" t="s">
        <v>16</v>
      </c>
      <c r="C45" s="194">
        <v>0</v>
      </c>
      <c r="D45" s="193">
        <v>2780</v>
      </c>
      <c r="F45" s="125">
        <f t="shared" si="2"/>
        <v>2780</v>
      </c>
      <c r="G45" s="39">
        <f>+F45</f>
        <v>2780</v>
      </c>
      <c r="H45" s="39"/>
      <c r="I45" s="39"/>
      <c r="J45" s="39"/>
      <c r="K45" s="39"/>
    </row>
    <row r="46" spans="2:11" s="172" customFormat="1" ht="15.75" x14ac:dyDescent="0.25">
      <c r="B46" s="164"/>
      <c r="C46" s="170"/>
      <c r="D46" s="170"/>
      <c r="F46" s="55">
        <f>SUM(F35:F45)</f>
        <v>13650</v>
      </c>
      <c r="G46" s="173"/>
      <c r="H46" s="173"/>
      <c r="I46" s="173"/>
      <c r="J46" s="173"/>
      <c r="K46" s="173"/>
    </row>
    <row r="47" spans="2:11" ht="15.75" thickBot="1" x14ac:dyDescent="0.3">
      <c r="G47" s="39"/>
      <c r="H47" s="34"/>
      <c r="I47" s="46"/>
      <c r="J47" s="43"/>
      <c r="K47" s="43"/>
    </row>
    <row r="48" spans="2:11" ht="15.75" thickBot="1" x14ac:dyDescent="0.3">
      <c r="F48" s="31">
        <f>SUM(G48:K48)</f>
        <v>1980</v>
      </c>
      <c r="G48" s="57">
        <f>SUM(G25:G45)</f>
        <v>4860</v>
      </c>
      <c r="H48" s="95">
        <f>SUM(H24:H43)</f>
        <v>-360</v>
      </c>
      <c r="I48" s="56">
        <f>SUM(I24:I46)</f>
        <v>650</v>
      </c>
      <c r="J48" s="93">
        <f>SUM(J24:J43)</f>
        <v>-3300</v>
      </c>
      <c r="K48" s="94">
        <f>SUM(K24:K43)</f>
        <v>130</v>
      </c>
    </row>
    <row r="49" spans="2:12" ht="15.75" thickBot="1" x14ac:dyDescent="0.3">
      <c r="G49" s="222">
        <f>+H48+G48</f>
        <v>4500</v>
      </c>
      <c r="H49" s="223"/>
      <c r="I49" s="48"/>
      <c r="J49" s="224">
        <f>+J48+K48</f>
        <v>-3170</v>
      </c>
      <c r="K49" s="225"/>
    </row>
    <row r="50" spans="2:12" x14ac:dyDescent="0.25">
      <c r="B50" s="98" t="s">
        <v>75</v>
      </c>
      <c r="F50"/>
      <c r="G50"/>
      <c r="H50" s="30"/>
      <c r="I50" s="99"/>
      <c r="J50" s="43"/>
      <c r="K50" s="34"/>
      <c r="L50" s="36"/>
    </row>
    <row r="51" spans="2:12" x14ac:dyDescent="0.25">
      <c r="F51"/>
      <c r="G51"/>
      <c r="H51" s="30"/>
      <c r="I51" s="99"/>
      <c r="J51" s="43"/>
      <c r="K51" s="34"/>
      <c r="L51" s="36"/>
    </row>
    <row r="52" spans="2:12" x14ac:dyDescent="0.25">
      <c r="B52" s="100" t="s">
        <v>34</v>
      </c>
      <c r="C52" s="29"/>
      <c r="D52" s="29"/>
      <c r="E52" s="101"/>
      <c r="F52" s="111" t="s">
        <v>77</v>
      </c>
      <c r="G52" s="102"/>
      <c r="H52" s="101" t="s">
        <v>76</v>
      </c>
      <c r="I52" s="29"/>
      <c r="J52" s="115" t="s">
        <v>78</v>
      </c>
      <c r="K52" s="103"/>
      <c r="L52" s="36"/>
    </row>
    <row r="53" spans="2:12" x14ac:dyDescent="0.25">
      <c r="B53" s="65"/>
      <c r="C53" s="63"/>
      <c r="D53" s="60"/>
      <c r="E53" s="104"/>
      <c r="F53" s="54"/>
      <c r="G53" s="105"/>
      <c r="H53" s="104"/>
      <c r="I53" s="104"/>
      <c r="J53" s="106"/>
      <c r="K53" s="107"/>
      <c r="L53" s="36"/>
    </row>
    <row r="54" spans="2:12" x14ac:dyDescent="0.25">
      <c r="B54" s="132" t="s">
        <v>22</v>
      </c>
      <c r="C54" s="133"/>
      <c r="D54" s="134">
        <v>28000</v>
      </c>
      <c r="E54" s="108"/>
      <c r="F54" s="54"/>
      <c r="G54" s="105"/>
      <c r="H54" s="209" t="s">
        <v>134</v>
      </c>
      <c r="I54" s="110">
        <f>+F26</f>
        <v>-1520</v>
      </c>
      <c r="J54" s="106" t="s">
        <v>79</v>
      </c>
      <c r="K54" s="114">
        <f>+D54+I54+G54</f>
        <v>26480</v>
      </c>
      <c r="L54" s="36"/>
    </row>
    <row r="55" spans="2:12" x14ac:dyDescent="0.25">
      <c r="B55" s="132" t="s">
        <v>104</v>
      </c>
      <c r="C55" s="133"/>
      <c r="D55" s="134">
        <v>2160</v>
      </c>
      <c r="E55" s="104"/>
      <c r="F55" s="54"/>
      <c r="G55" s="105"/>
      <c r="H55" s="209" t="s">
        <v>135</v>
      </c>
      <c r="I55" s="210">
        <f>+F27</f>
        <v>-2160</v>
      </c>
      <c r="J55" s="106"/>
      <c r="K55" s="114">
        <f>+D55+I55+G55</f>
        <v>0</v>
      </c>
      <c r="L55" s="36"/>
    </row>
    <row r="56" spans="2:12" x14ac:dyDescent="0.25">
      <c r="B56" s="203" t="s">
        <v>106</v>
      </c>
      <c r="C56" s="133"/>
      <c r="D56" s="202">
        <v>960</v>
      </c>
      <c r="E56" s="108"/>
      <c r="F56" s="215" t="s">
        <v>139</v>
      </c>
      <c r="G56" s="216">
        <f>-D56</f>
        <v>-960</v>
      </c>
      <c r="H56" s="108"/>
      <c r="I56" s="108"/>
      <c r="J56" s="106" t="str">
        <f>+B56</f>
        <v>Plusvalenza impianto</v>
      </c>
      <c r="K56" s="114">
        <f>+D56+I56+G56</f>
        <v>0</v>
      </c>
      <c r="L56" s="36"/>
    </row>
    <row r="57" spans="2:12" x14ac:dyDescent="0.25">
      <c r="B57" s="132" t="s">
        <v>120</v>
      </c>
      <c r="C57" s="133"/>
      <c r="D57" s="64">
        <v>31120</v>
      </c>
      <c r="E57" s="104"/>
      <c r="F57" s="109"/>
      <c r="G57" s="105"/>
      <c r="H57" s="108"/>
      <c r="I57" s="108"/>
      <c r="J57" s="106"/>
      <c r="K57" s="114"/>
      <c r="L57" s="36"/>
    </row>
    <row r="58" spans="2:12" x14ac:dyDescent="0.25">
      <c r="B58" s="132"/>
      <c r="C58" s="133"/>
      <c r="D58" s="134"/>
      <c r="E58" s="104"/>
      <c r="F58" s="109"/>
      <c r="G58" s="105"/>
      <c r="H58" s="209"/>
      <c r="I58" s="209"/>
      <c r="K58" s="114"/>
      <c r="L58" s="36"/>
    </row>
    <row r="59" spans="2:12" x14ac:dyDescent="0.25">
      <c r="B59" s="132" t="s">
        <v>21</v>
      </c>
      <c r="C59" s="133"/>
      <c r="D59" s="134">
        <v>-20100</v>
      </c>
      <c r="E59" s="108"/>
      <c r="F59" s="54"/>
      <c r="G59" s="105"/>
      <c r="H59" s="209" t="s">
        <v>136</v>
      </c>
      <c r="I59" s="108">
        <f>+F35</f>
        <v>3060</v>
      </c>
      <c r="J59" s="106" t="s">
        <v>80</v>
      </c>
      <c r="K59" s="114">
        <f t="shared" ref="K59:K66" si="3">+D59+I59+G59</f>
        <v>-17040</v>
      </c>
      <c r="L59" s="36"/>
    </row>
    <row r="60" spans="2:12" x14ac:dyDescent="0.25">
      <c r="B60" s="132" t="s">
        <v>23</v>
      </c>
      <c r="C60" s="133"/>
      <c r="D60" s="134">
        <v>-2800</v>
      </c>
      <c r="E60" s="104"/>
      <c r="H60" s="34"/>
      <c r="I60" s="34"/>
      <c r="J60" s="106" t="s">
        <v>81</v>
      </c>
      <c r="K60" s="114">
        <f t="shared" si="3"/>
        <v>-2800</v>
      </c>
      <c r="L60" s="36"/>
    </row>
    <row r="61" spans="2:12" x14ac:dyDescent="0.25">
      <c r="B61" s="132" t="s">
        <v>100</v>
      </c>
      <c r="C61" s="133"/>
      <c r="D61" s="134">
        <v>-1730</v>
      </c>
      <c r="E61" s="104"/>
      <c r="F61" s="54"/>
      <c r="G61" s="105"/>
      <c r="H61" s="209"/>
      <c r="I61" s="209"/>
      <c r="J61" s="106" t="s">
        <v>80</v>
      </c>
      <c r="K61" s="114">
        <f t="shared" si="3"/>
        <v>-1730</v>
      </c>
      <c r="L61" s="36"/>
    </row>
    <row r="62" spans="2:12" x14ac:dyDescent="0.25">
      <c r="B62" s="132" t="s">
        <v>35</v>
      </c>
      <c r="C62" s="133"/>
      <c r="D62" s="66">
        <f>SUM(D57:D61)</f>
        <v>6490</v>
      </c>
      <c r="E62" s="104"/>
      <c r="F62" s="112"/>
      <c r="G62" s="113"/>
      <c r="H62" s="108"/>
      <c r="I62" s="108"/>
      <c r="J62" s="158" t="s">
        <v>82</v>
      </c>
      <c r="K62" s="157">
        <f>SUM(K54:K61)</f>
        <v>4910</v>
      </c>
      <c r="L62" s="36"/>
    </row>
    <row r="63" spans="2:12" x14ac:dyDescent="0.25">
      <c r="B63" s="132"/>
      <c r="C63" s="133"/>
      <c r="D63" s="135"/>
      <c r="E63" s="104"/>
      <c r="F63" s="112"/>
      <c r="G63" s="113"/>
      <c r="H63" s="209"/>
      <c r="I63" s="209"/>
      <c r="J63" s="106"/>
      <c r="K63" s="114"/>
      <c r="L63" s="36"/>
    </row>
    <row r="64" spans="2:12" x14ac:dyDescent="0.25">
      <c r="B64" s="136" t="s">
        <v>24</v>
      </c>
      <c r="C64" s="137"/>
      <c r="D64" s="138">
        <v>-1000</v>
      </c>
      <c r="E64" s="104"/>
      <c r="F64" s="112" t="str">
        <f>+B64</f>
        <v>Accantonamento TFR</v>
      </c>
      <c r="G64" s="208">
        <f>-D64</f>
        <v>1000</v>
      </c>
      <c r="H64" s="209" t="s">
        <v>138</v>
      </c>
      <c r="I64" s="209">
        <f>+H40</f>
        <v>-40</v>
      </c>
      <c r="J64" s="106" t="s">
        <v>84</v>
      </c>
      <c r="K64" s="114">
        <f t="shared" si="3"/>
        <v>-40</v>
      </c>
      <c r="L64" s="36"/>
    </row>
    <row r="65" spans="2:12" x14ac:dyDescent="0.25">
      <c r="B65" s="136" t="s">
        <v>122</v>
      </c>
      <c r="C65" s="137"/>
      <c r="D65" s="138">
        <v>-1800</v>
      </c>
      <c r="E65" s="104"/>
      <c r="F65" s="112" t="str">
        <f>+B65</f>
        <v>Ammortamento impianti</v>
      </c>
      <c r="G65" s="208">
        <f>-D65</f>
        <v>1800</v>
      </c>
      <c r="H65" s="209"/>
      <c r="I65" s="209"/>
      <c r="J65" s="106"/>
      <c r="K65" s="114">
        <f t="shared" si="3"/>
        <v>0</v>
      </c>
      <c r="L65" s="36"/>
    </row>
    <row r="66" spans="2:12" x14ac:dyDescent="0.25">
      <c r="B66" s="136" t="s">
        <v>121</v>
      </c>
      <c r="C66" s="137"/>
      <c r="D66" s="138">
        <v>-240</v>
      </c>
      <c r="E66" s="104"/>
      <c r="F66" s="112" t="str">
        <f>+B66</f>
        <v>Ammortamento macchinari</v>
      </c>
      <c r="G66" s="208">
        <f>-D66</f>
        <v>240</v>
      </c>
      <c r="H66" s="209"/>
      <c r="I66" s="209"/>
      <c r="K66" s="114">
        <f t="shared" si="3"/>
        <v>0</v>
      </c>
      <c r="L66" s="36"/>
    </row>
    <row r="67" spans="2:12" x14ac:dyDescent="0.25">
      <c r="B67" s="132" t="s">
        <v>39</v>
      </c>
      <c r="C67" s="133"/>
      <c r="D67" s="64">
        <f>SUM(D62:D66)</f>
        <v>3450</v>
      </c>
      <c r="E67" s="104"/>
      <c r="F67" s="54"/>
      <c r="G67" s="105"/>
      <c r="H67" s="209"/>
      <c r="I67" s="209"/>
      <c r="L67" s="36"/>
    </row>
    <row r="68" spans="2:12" x14ac:dyDescent="0.25">
      <c r="B68" s="139"/>
      <c r="C68" s="140"/>
      <c r="D68" s="141"/>
      <c r="E68" s="104"/>
      <c r="H68" s="34"/>
      <c r="I68" s="34"/>
      <c r="L68" s="36"/>
    </row>
    <row r="69" spans="2:12" x14ac:dyDescent="0.25">
      <c r="B69" s="142" t="s">
        <v>123</v>
      </c>
      <c r="C69" s="143"/>
      <c r="D69" s="144">
        <v>-170</v>
      </c>
      <c r="E69" s="104"/>
      <c r="F69" s="104"/>
      <c r="G69" s="104"/>
      <c r="H69" s="126"/>
      <c r="I69" s="211"/>
      <c r="J69" s="106" t="s">
        <v>83</v>
      </c>
      <c r="K69" s="114">
        <f t="shared" ref="K69:K70" si="4">+D69+I69+G69</f>
        <v>-170</v>
      </c>
      <c r="L69" s="36"/>
    </row>
    <row r="70" spans="2:12" x14ac:dyDescent="0.25">
      <c r="B70" s="142" t="s">
        <v>25</v>
      </c>
      <c r="C70" s="143"/>
      <c r="D70" s="145">
        <v>-500</v>
      </c>
      <c r="H70" s="34" t="s">
        <v>137</v>
      </c>
      <c r="I70" s="211">
        <f>+F36</f>
        <v>300</v>
      </c>
      <c r="J70" s="106" t="s">
        <v>85</v>
      </c>
      <c r="K70" s="114">
        <f t="shared" si="4"/>
        <v>-200</v>
      </c>
      <c r="L70" s="104"/>
    </row>
    <row r="71" spans="2:12" x14ac:dyDescent="0.25">
      <c r="B71" s="146" t="s">
        <v>40</v>
      </c>
      <c r="C71" s="147"/>
      <c r="D71" s="148">
        <f>SUM(D67:D70)</f>
        <v>2780</v>
      </c>
      <c r="F71" s="112" t="s">
        <v>63</v>
      </c>
      <c r="G71" s="212">
        <f>SUM(G54:G70)</f>
        <v>2080</v>
      </c>
      <c r="H71" s="214" t="s">
        <v>63</v>
      </c>
      <c r="I71" s="213">
        <f>SUM(I54:I70)</f>
        <v>-360</v>
      </c>
      <c r="J71" s="158" t="s">
        <v>86</v>
      </c>
      <c r="K71" s="116">
        <f>SUM(K62:K70)</f>
        <v>4500</v>
      </c>
      <c r="L71" s="104"/>
    </row>
    <row r="72" spans="2:12" x14ac:dyDescent="0.25">
      <c r="I72" s="104"/>
      <c r="J72" s="91"/>
      <c r="K72" s="204"/>
      <c r="L72" s="104"/>
    </row>
    <row r="73" spans="2:12" x14ac:dyDescent="0.25">
      <c r="I73" s="104"/>
      <c r="J73" s="82" t="s">
        <v>140</v>
      </c>
      <c r="K73"/>
      <c r="L73" s="104"/>
    </row>
    <row r="74" spans="2:12" x14ac:dyDescent="0.25">
      <c r="I74" s="104"/>
      <c r="J74" s="82"/>
      <c r="K74"/>
      <c r="L74" s="104"/>
    </row>
    <row r="75" spans="2:12" x14ac:dyDescent="0.25">
      <c r="I75" s="104"/>
      <c r="J75" s="45" t="s">
        <v>124</v>
      </c>
      <c r="K75" s="90"/>
      <c r="L75" s="104"/>
    </row>
    <row r="76" spans="2:12" x14ac:dyDescent="0.25">
      <c r="I76" s="104"/>
      <c r="J76" s="45" t="s">
        <v>125</v>
      </c>
      <c r="K76" s="90">
        <v>2400</v>
      </c>
      <c r="L76" s="104"/>
    </row>
    <row r="77" spans="2:12" x14ac:dyDescent="0.25">
      <c r="I77" s="104"/>
      <c r="J77" s="45" t="s">
        <v>126</v>
      </c>
      <c r="K77" s="90">
        <v>-400</v>
      </c>
      <c r="L77" s="104"/>
    </row>
    <row r="78" spans="2:12" x14ac:dyDescent="0.25">
      <c r="I78" s="104"/>
      <c r="J78" s="45" t="s">
        <v>127</v>
      </c>
      <c r="K78" s="90">
        <v>-540</v>
      </c>
      <c r="L78" s="104"/>
    </row>
    <row r="79" spans="2:12" x14ac:dyDescent="0.25">
      <c r="I79" s="104"/>
      <c r="J79" s="82" t="s">
        <v>128</v>
      </c>
      <c r="K79" s="200">
        <v>960</v>
      </c>
      <c r="L79" s="104"/>
    </row>
    <row r="80" spans="2:12" x14ac:dyDescent="0.25">
      <c r="I80" s="205"/>
      <c r="J80" s="45" t="s">
        <v>129</v>
      </c>
      <c r="K80" s="199">
        <v>2420</v>
      </c>
      <c r="L80" s="104"/>
    </row>
    <row r="81" spans="9:12" x14ac:dyDescent="0.25">
      <c r="I81" s="206"/>
      <c r="J81"/>
      <c r="K81" s="90"/>
      <c r="L81" s="104"/>
    </row>
    <row r="82" spans="9:12" x14ac:dyDescent="0.25">
      <c r="I82" s="206"/>
      <c r="J82" s="45" t="s">
        <v>130</v>
      </c>
      <c r="K82" s="90">
        <v>-9600</v>
      </c>
      <c r="L82" s="104"/>
    </row>
    <row r="83" spans="9:12" x14ac:dyDescent="0.25">
      <c r="I83" s="206"/>
      <c r="J83" s="45" t="s">
        <v>131</v>
      </c>
      <c r="K83" s="90">
        <v>8080</v>
      </c>
      <c r="L83" s="104"/>
    </row>
    <row r="84" spans="9:12" x14ac:dyDescent="0.25">
      <c r="I84" s="206"/>
      <c r="J84" s="45" t="s">
        <v>132</v>
      </c>
      <c r="K84" s="199">
        <v>-1520</v>
      </c>
      <c r="L84" s="104"/>
    </row>
    <row r="85" spans="9:12" x14ac:dyDescent="0.25">
      <c r="I85" s="206"/>
      <c r="J85" s="45"/>
      <c r="K85" s="91"/>
      <c r="L85" s="104"/>
    </row>
    <row r="86" spans="9:12" x14ac:dyDescent="0.25">
      <c r="I86" s="206"/>
      <c r="J86" s="45" t="s">
        <v>133</v>
      </c>
      <c r="K86" s="91">
        <v>-250</v>
      </c>
      <c r="L86" s="104"/>
    </row>
    <row r="87" spans="9:12" x14ac:dyDescent="0.25">
      <c r="I87" s="206"/>
      <c r="J87"/>
      <c r="K87"/>
      <c r="L87" s="104"/>
    </row>
    <row r="88" spans="9:12" x14ac:dyDescent="0.25">
      <c r="I88" s="206"/>
      <c r="J88" s="45" t="s">
        <v>17</v>
      </c>
      <c r="K88" s="200">
        <v>650</v>
      </c>
      <c r="L88" s="104"/>
    </row>
    <row r="89" spans="9:12" x14ac:dyDescent="0.25">
      <c r="I89" s="206"/>
      <c r="J89"/>
      <c r="K89"/>
      <c r="L89" s="104"/>
    </row>
    <row r="90" spans="9:12" x14ac:dyDescent="0.25">
      <c r="I90" s="206"/>
      <c r="J90" s="42" t="s">
        <v>141</v>
      </c>
      <c r="K90" s="42"/>
      <c r="L90" s="104"/>
    </row>
    <row r="91" spans="9:12" x14ac:dyDescent="0.25">
      <c r="I91" s="206"/>
      <c r="J91" s="42"/>
      <c r="K91" s="42"/>
      <c r="L91" s="104"/>
    </row>
    <row r="92" spans="9:12" x14ac:dyDescent="0.25">
      <c r="I92" s="206"/>
      <c r="J92" s="84" t="s">
        <v>61</v>
      </c>
      <c r="K92" s="42"/>
      <c r="L92" s="104"/>
    </row>
    <row r="93" spans="9:12" x14ac:dyDescent="0.25">
      <c r="I93" s="104"/>
      <c r="J93" s="42" t="s">
        <v>62</v>
      </c>
      <c r="K93" s="42">
        <v>-3300</v>
      </c>
      <c r="L93" s="104"/>
    </row>
    <row r="94" spans="9:12" x14ac:dyDescent="0.25">
      <c r="I94" s="104"/>
      <c r="J94" s="42" t="s">
        <v>63</v>
      </c>
      <c r="K94" s="85">
        <v>-3300</v>
      </c>
      <c r="L94" s="104"/>
    </row>
    <row r="95" spans="9:12" x14ac:dyDescent="0.25">
      <c r="I95" s="104"/>
      <c r="J95" s="42"/>
      <c r="K95" s="42"/>
      <c r="L95" s="104"/>
    </row>
    <row r="96" spans="9:12" x14ac:dyDescent="0.25">
      <c r="I96" s="104"/>
      <c r="J96" s="84" t="s">
        <v>64</v>
      </c>
      <c r="K96" s="42"/>
      <c r="L96" s="104"/>
    </row>
    <row r="97" spans="9:12" x14ac:dyDescent="0.25">
      <c r="I97" s="104"/>
      <c r="J97" s="42" t="s">
        <v>65</v>
      </c>
      <c r="K97" s="42">
        <v>180</v>
      </c>
      <c r="L97" s="104"/>
    </row>
    <row r="98" spans="9:12" x14ac:dyDescent="0.25">
      <c r="I98" s="104"/>
      <c r="J98" s="42" t="s">
        <v>66</v>
      </c>
      <c r="K98" s="42">
        <v>-50</v>
      </c>
      <c r="L98" s="104"/>
    </row>
    <row r="99" spans="9:12" x14ac:dyDescent="0.25">
      <c r="I99" s="207"/>
      <c r="J99" s="42" t="s">
        <v>63</v>
      </c>
      <c r="K99" s="85">
        <v>130</v>
      </c>
      <c r="L99" s="104"/>
    </row>
    <row r="100" spans="9:12" x14ac:dyDescent="0.25">
      <c r="J100" s="42"/>
      <c r="K100" s="42"/>
    </row>
    <row r="101" spans="9:12" x14ac:dyDescent="0.25">
      <c r="J101" s="42" t="s">
        <v>67</v>
      </c>
      <c r="K101" s="92">
        <v>-3170</v>
      </c>
    </row>
    <row r="102" spans="9:12" x14ac:dyDescent="0.25">
      <c r="J102"/>
      <c r="K102"/>
    </row>
    <row r="103" spans="9:12" ht="15.75" thickBot="1" x14ac:dyDescent="0.3">
      <c r="J103" s="35" t="s">
        <v>68</v>
      </c>
      <c r="K103" s="201">
        <v>1980</v>
      </c>
    </row>
    <row r="104" spans="9:12" ht="15.75" thickTop="1" x14ac:dyDescent="0.25">
      <c r="J104"/>
      <c r="K104"/>
    </row>
    <row r="105" spans="9:12" x14ac:dyDescent="0.25">
      <c r="J105" t="s">
        <v>69</v>
      </c>
      <c r="K105">
        <v>120</v>
      </c>
    </row>
    <row r="106" spans="9:12" x14ac:dyDescent="0.25">
      <c r="J106" t="s">
        <v>70</v>
      </c>
      <c r="K106">
        <v>2100</v>
      </c>
    </row>
    <row r="107" spans="9:12" ht="15.75" thickBot="1" x14ac:dyDescent="0.3">
      <c r="J107" t="s">
        <v>71</v>
      </c>
      <c r="K107" s="86">
        <v>1980</v>
      </c>
    </row>
    <row r="108" spans="9:12" ht="15.75" thickTop="1" x14ac:dyDescent="0.25"/>
  </sheetData>
  <mergeCells count="4">
    <mergeCell ref="G49:H49"/>
    <mergeCell ref="J49:K49"/>
    <mergeCell ref="G23:H23"/>
    <mergeCell ref="J23:K2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testo</vt:lpstr>
      <vt:lpstr>met. indiretto</vt:lpstr>
      <vt:lpstr>met. diretto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</dc:creator>
  <cp:lastModifiedBy>Gaudenzio</cp:lastModifiedBy>
  <dcterms:created xsi:type="dcterms:W3CDTF">2020-05-02T07:58:54Z</dcterms:created>
  <dcterms:modified xsi:type="dcterms:W3CDTF">2020-05-04T15:59:25Z</dcterms:modified>
</cp:coreProperties>
</file>