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Amministratore\Desktop\"/>
    </mc:Choice>
  </mc:AlternateContent>
  <xr:revisionPtr revIDLastSave="0" documentId="13_ncr:1_{37E157E1-922B-4EDF-9043-31E1871DC388}" xr6:coauthVersionLast="45" xr6:coauthVersionMax="45" xr10:uidLastSave="{00000000-0000-0000-0000-000000000000}"/>
  <bookViews>
    <workbookView xWindow="-120" yWindow="-120" windowWidth="25440" windowHeight="15390" activeTab="2" xr2:uid="{00000000-000D-0000-FFFF-FFFF00000000}"/>
  </bookViews>
  <sheets>
    <sheet name="1" sheetId="1" r:id="rId1"/>
    <sheet name="2" sheetId="2" r:id="rId2"/>
    <sheet name="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2" l="1"/>
  <c r="E7" i="1"/>
  <c r="E8" i="1" s="1"/>
  <c r="B8" i="1" s="1"/>
  <c r="B7" i="1"/>
  <c r="B6" i="1"/>
  <c r="B20" i="3"/>
  <c r="B7" i="3"/>
  <c r="B6" i="3"/>
  <c r="B5" i="3"/>
  <c r="D15" i="3" s="1"/>
  <c r="B4" i="3"/>
  <c r="B19" i="3" s="1"/>
  <c r="D26" i="3" s="1"/>
  <c r="C20" i="2"/>
  <c r="F19" i="2"/>
  <c r="F5" i="2"/>
  <c r="C13" i="2" s="1"/>
  <c r="C11" i="2" s="1"/>
  <c r="F4" i="2"/>
  <c r="B9" i="1" l="1"/>
  <c r="B11" i="1"/>
  <c r="F20" i="2"/>
  <c r="D28" i="2" s="1"/>
  <c r="E28" i="2" s="1"/>
  <c r="D13" i="3"/>
  <c r="D28" i="3"/>
  <c r="E28" i="3" s="1"/>
  <c r="E15" i="3"/>
  <c r="B21" i="3"/>
  <c r="E26" i="3"/>
  <c r="B8" i="3"/>
  <c r="E13" i="3"/>
  <c r="D10" i="2"/>
  <c r="C6" i="2"/>
  <c r="C26" i="2"/>
  <c r="D25" i="2" s="1"/>
  <c r="D13" i="2"/>
  <c r="D11" i="3" l="1"/>
  <c r="E11" i="3" s="1"/>
  <c r="D24" i="3"/>
  <c r="E24" i="3" s="1"/>
  <c r="E13" i="2"/>
  <c r="D11" i="2"/>
  <c r="C21" i="2"/>
  <c r="C23" i="2" s="1"/>
  <c r="C8" i="2"/>
  <c r="E10" i="2" l="1"/>
  <c r="D6" i="2"/>
  <c r="F11" i="2"/>
  <c r="D26" i="2"/>
  <c r="F26" i="2" l="1"/>
  <c r="E25" i="2"/>
  <c r="F25" i="2" s="1"/>
  <c r="E6" i="2"/>
  <c r="E8" i="2" s="1"/>
  <c r="F10" i="2"/>
  <c r="D21" i="2"/>
  <c r="D23" i="2" s="1"/>
  <c r="D8" i="2"/>
  <c r="F6" i="2"/>
  <c r="F8" i="2" s="1"/>
  <c r="E21" i="2" l="1"/>
  <c r="E23" i="2" s="1"/>
  <c r="F21" i="2" l="1"/>
  <c r="F23" i="2" s="1"/>
</calcChain>
</file>

<file path=xl/sharedStrings.xml><?xml version="1.0" encoding="utf-8"?>
<sst xmlns="http://schemas.openxmlformats.org/spreadsheetml/2006/main" count="66" uniqueCount="46">
  <si>
    <t>Risultato ante imposte 20T0</t>
  </si>
  <si>
    <t>Spese manutenzione</t>
  </si>
  <si>
    <t>4/5 plusvalenza</t>
  </si>
  <si>
    <t xml:space="preserve">Dividendi </t>
  </si>
  <si>
    <t>spese telefoniche</t>
  </si>
  <si>
    <t>reddito imponibile</t>
  </si>
  <si>
    <t xml:space="preserve">imposte correnti </t>
  </si>
  <si>
    <t>a</t>
  </si>
  <si>
    <t>debiti tributari</t>
  </si>
  <si>
    <t>attività per imposte anticipate</t>
  </si>
  <si>
    <t>imposte anticipate</t>
  </si>
  <si>
    <t xml:space="preserve">imposte differite </t>
  </si>
  <si>
    <t>f.do imposte differite</t>
  </si>
  <si>
    <t>Risultato ante imposte 20T1</t>
  </si>
  <si>
    <t>1/5 Spese manutenzione</t>
  </si>
  <si>
    <t>1/5 plusvalenza</t>
  </si>
  <si>
    <t>utilizzo imposte anticipate</t>
  </si>
  <si>
    <t>crediti per imposte ant.</t>
  </si>
  <si>
    <t>utilizzo f.do imposte diff.</t>
  </si>
  <si>
    <t>Totale</t>
  </si>
  <si>
    <t>Ricavi</t>
  </si>
  <si>
    <t xml:space="preserve">Costi della Produzione </t>
  </si>
  <si>
    <t>Variazione opere in corso</t>
  </si>
  <si>
    <t>Margine operativo</t>
  </si>
  <si>
    <t>Opere iniziali</t>
  </si>
  <si>
    <t>Opere Finali</t>
  </si>
  <si>
    <t>S.A.L.</t>
  </si>
  <si>
    <t>SOLUZIONE CASO CON AUMENTI DI COSTO E DI PREZZO</t>
  </si>
  <si>
    <t>ESERCIZIO 2</t>
  </si>
  <si>
    <t>PARTECIPAZIONE</t>
  </si>
  <si>
    <t>PREZZO</t>
  </si>
  <si>
    <t>31/12/20x4</t>
  </si>
  <si>
    <t>PN</t>
  </si>
  <si>
    <t>DIVIDENDI</t>
  </si>
  <si>
    <t>PLUSV</t>
  </si>
  <si>
    <t>UTILE</t>
  </si>
  <si>
    <t>IMP.</t>
  </si>
  <si>
    <t>AMM.AVV</t>
  </si>
  <si>
    <t>AVV.</t>
  </si>
  <si>
    <t>AMM.FABB</t>
  </si>
  <si>
    <t>31/12/20x5</t>
  </si>
  <si>
    <t>ESERCIZIO 1</t>
  </si>
  <si>
    <t>ESERCIZIO 3</t>
  </si>
  <si>
    <t>20x4</t>
  </si>
  <si>
    <t>20x5</t>
  </si>
  <si>
    <t>20x6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</si>
</sst>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41">
    <xf numFmtId="0" fontId="0" fillId="0" borderId="0" xfId="0"/>
    <xf numFmtId="4" fontId="4" fillId="0" borderId="0" xfId="4" applyNumberFormat="1" applyFont="1"/>
    <xf numFmtId="0" fontId="4" fillId="0" borderId="0" xfId="4" applyFont="1"/>
    <xf numFmtId="0" fontId="5" fillId="0" borderId="0" xfId="3" applyFont="1"/>
    <xf numFmtId="0" fontId="6" fillId="0" borderId="0" xfId="0" applyFont="1"/>
    <xf numFmtId="0" fontId="6" fillId="2" borderId="0" xfId="0" applyFont="1" applyFill="1"/>
    <xf numFmtId="0" fontId="6" fillId="2" borderId="1" xfId="0" applyFont="1" applyFill="1" applyBorder="1"/>
    <xf numFmtId="43" fontId="6" fillId="2" borderId="0" xfId="1" applyFont="1" applyFill="1" applyAlignment="1">
      <alignment horizontal="center"/>
    </xf>
    <xf numFmtId="43" fontId="6" fillId="2" borderId="1" xfId="0" applyNumberFormat="1" applyFont="1" applyFill="1" applyBorder="1"/>
    <xf numFmtId="43" fontId="6" fillId="2" borderId="2" xfId="1" applyFont="1" applyFill="1" applyBorder="1" applyAlignment="1">
      <alignment horizontal="center"/>
    </xf>
    <xf numFmtId="9" fontId="6" fillId="2" borderId="0" xfId="2" applyFont="1" applyFill="1" applyAlignment="1">
      <alignment horizontal="center"/>
    </xf>
    <xf numFmtId="43" fontId="6" fillId="0" borderId="0" xfId="0" applyNumberFormat="1" applyFont="1"/>
    <xf numFmtId="0" fontId="6" fillId="0" borderId="1" xfId="0" applyFont="1" applyBorder="1"/>
    <xf numFmtId="43" fontId="6" fillId="0" borderId="0" xfId="1" applyFont="1" applyAlignment="1">
      <alignment horizontal="center"/>
    </xf>
    <xf numFmtId="43" fontId="6" fillId="0" borderId="1" xfId="0" applyNumberFormat="1" applyFont="1" applyBorder="1"/>
    <xf numFmtId="41" fontId="6" fillId="0" borderId="1" xfId="0" applyNumberFormat="1" applyFont="1" applyBorder="1"/>
    <xf numFmtId="9" fontId="6" fillId="0" borderId="0" xfId="2" applyFont="1" applyAlignment="1">
      <alignment horizontal="center"/>
    </xf>
    <xf numFmtId="0" fontId="7" fillId="0" borderId="0" xfId="0" applyFont="1" applyFill="1"/>
    <xf numFmtId="0" fontId="4" fillId="0" borderId="0" xfId="0" applyFont="1" applyFill="1"/>
    <xf numFmtId="3" fontId="4" fillId="0" borderId="0" xfId="0" applyNumberFormat="1" applyFont="1" applyFill="1"/>
    <xf numFmtId="43" fontId="5" fillId="0" borderId="0" xfId="3" applyNumberFormat="1" applyFont="1"/>
    <xf numFmtId="164" fontId="4" fillId="0" borderId="0" xfId="1" applyNumberFormat="1" applyFont="1" applyFill="1"/>
    <xf numFmtId="164" fontId="4" fillId="0" borderId="0" xfId="0" applyNumberFormat="1" applyFont="1" applyFill="1"/>
    <xf numFmtId="43" fontId="6" fillId="0" borderId="0" xfId="0" applyNumberFormat="1" applyFont="1" applyAlignment="1">
      <alignment horizontal="center"/>
    </xf>
    <xf numFmtId="43" fontId="6" fillId="2" borderId="0" xfId="0" applyNumberFormat="1" applyFont="1" applyFill="1"/>
    <xf numFmtId="0" fontId="0" fillId="0" borderId="0" xfId="0" applyFont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43" fontId="7" fillId="2" borderId="0" xfId="1" applyFont="1" applyFill="1" applyAlignment="1">
      <alignment horizontal="center"/>
    </xf>
    <xf numFmtId="0" fontId="7" fillId="0" borderId="0" xfId="0" applyFont="1"/>
    <xf numFmtId="0" fontId="7" fillId="0" borderId="0" xfId="0" applyFont="1" applyFill="1" applyAlignment="1">
      <alignment horizontal="center"/>
    </xf>
    <xf numFmtId="43" fontId="7" fillId="0" borderId="0" xfId="1" applyFont="1" applyAlignment="1">
      <alignment horizontal="center"/>
    </xf>
    <xf numFmtId="0" fontId="4" fillId="0" borderId="0" xfId="0" applyFont="1" applyFill="1" applyAlignment="1">
      <alignment horizontal="center"/>
    </xf>
    <xf numFmtId="0" fontId="10" fillId="0" borderId="0" xfId="0" applyFont="1" applyFill="1"/>
    <xf numFmtId="3" fontId="9" fillId="0" borderId="0" xfId="0" applyNumberFormat="1" applyFont="1" applyFill="1"/>
    <xf numFmtId="3" fontId="10" fillId="0" borderId="0" xfId="0" applyNumberFormat="1" applyFont="1" applyFill="1" applyAlignment="1">
      <alignment horizontal="center"/>
    </xf>
    <xf numFmtId="0" fontId="8" fillId="0" borderId="0" xfId="0" applyFont="1" applyFill="1"/>
    <xf numFmtId="165" fontId="10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5" fillId="0" borderId="0" xfId="3" applyFont="1" applyFill="1"/>
    <xf numFmtId="0" fontId="0" fillId="0" borderId="0" xfId="0" applyFill="1"/>
  </cellXfs>
  <cellStyles count="5">
    <cellStyle name="Migliaia" xfId="1" builtinId="3"/>
    <cellStyle name="Normale" xfId="0" builtinId="0"/>
    <cellStyle name="Normale 2" xfId="4" xr:uid="{00000000-0005-0000-0000-000002000000}"/>
    <cellStyle name="Normale 3" xfId="3" xr:uid="{00000000-0005-0000-0000-000003000000}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4"/>
  <sheetViews>
    <sheetView zoomScaleNormal="100" workbookViewId="0">
      <selection activeCell="E22" sqref="E22"/>
    </sheetView>
  </sheetViews>
  <sheetFormatPr defaultRowHeight="15" x14ac:dyDescent="0.25"/>
  <cols>
    <col min="1" max="1" width="17.140625" customWidth="1"/>
    <col min="2" max="2" width="8.42578125" customWidth="1"/>
    <col min="3" max="3" width="10.85546875" customWidth="1"/>
    <col min="4" max="6" width="11" bestFit="1" customWidth="1"/>
  </cols>
  <sheetData>
    <row r="1" spans="1:6" x14ac:dyDescent="0.25">
      <c r="A1" s="17" t="s">
        <v>41</v>
      </c>
      <c r="B1" s="37"/>
      <c r="C1" s="33"/>
      <c r="D1" s="18"/>
      <c r="E1" s="18"/>
      <c r="F1" s="18"/>
    </row>
    <row r="2" spans="1:6" x14ac:dyDescent="0.25">
      <c r="A2" s="18"/>
      <c r="B2" s="19"/>
      <c r="C2" s="18"/>
      <c r="D2" s="18"/>
      <c r="E2" s="18"/>
      <c r="F2" s="18"/>
    </row>
    <row r="3" spans="1:6" x14ac:dyDescent="0.25">
      <c r="A3" s="18" t="s">
        <v>29</v>
      </c>
      <c r="B3" s="18">
        <v>0.6</v>
      </c>
      <c r="C3" s="18"/>
      <c r="D3" s="18" t="s">
        <v>30</v>
      </c>
      <c r="E3" s="21">
        <v>700000</v>
      </c>
      <c r="F3" s="19"/>
    </row>
    <row r="4" spans="1:6" x14ac:dyDescent="0.25">
      <c r="A4" s="18"/>
      <c r="B4" s="18"/>
      <c r="C4" s="18"/>
      <c r="D4" s="18"/>
      <c r="E4" s="21"/>
      <c r="F4" s="19"/>
    </row>
    <row r="5" spans="1:6" x14ac:dyDescent="0.25">
      <c r="A5" s="18" t="s">
        <v>31</v>
      </c>
      <c r="B5" s="21">
        <v>760000</v>
      </c>
      <c r="C5" s="38"/>
      <c r="D5" s="18" t="s">
        <v>32</v>
      </c>
      <c r="E5" s="21">
        <v>400000</v>
      </c>
      <c r="F5" s="19"/>
    </row>
    <row r="6" spans="1:6" x14ac:dyDescent="0.25">
      <c r="A6" s="18" t="s">
        <v>33</v>
      </c>
      <c r="B6" s="21">
        <f>-20000*B3</f>
        <v>-12000</v>
      </c>
      <c r="C6" s="38"/>
      <c r="D6" s="18" t="s">
        <v>34</v>
      </c>
      <c r="E6" s="21">
        <v>260000</v>
      </c>
      <c r="F6" s="19"/>
    </row>
    <row r="7" spans="1:6" x14ac:dyDescent="0.25">
      <c r="A7" s="18" t="s">
        <v>35</v>
      </c>
      <c r="B7" s="21">
        <f>90000*B3</f>
        <v>54000</v>
      </c>
      <c r="C7" s="38"/>
      <c r="D7" s="18" t="s">
        <v>36</v>
      </c>
      <c r="E7" s="21">
        <f>-(E6*0.25)</f>
        <v>-65000</v>
      </c>
      <c r="F7" s="19"/>
    </row>
    <row r="8" spans="1:6" x14ac:dyDescent="0.25">
      <c r="A8" s="18" t="s">
        <v>37</v>
      </c>
      <c r="B8" s="21">
        <f>-(E8*0.2)</f>
        <v>-21000</v>
      </c>
      <c r="C8" s="38"/>
      <c r="D8" s="18" t="s">
        <v>38</v>
      </c>
      <c r="E8" s="21">
        <f>E3-E5-E6-E7</f>
        <v>105000</v>
      </c>
      <c r="F8" s="19"/>
    </row>
    <row r="9" spans="1:6" x14ac:dyDescent="0.25">
      <c r="A9" s="18" t="s">
        <v>39</v>
      </c>
      <c r="B9" s="21">
        <f>-((E6+E7)*3/100)</f>
        <v>-5850</v>
      </c>
      <c r="C9" s="38"/>
      <c r="D9" s="18"/>
      <c r="E9" s="18"/>
      <c r="F9" s="19"/>
    </row>
    <row r="10" spans="1:6" x14ac:dyDescent="0.25">
      <c r="A10" s="18"/>
      <c r="B10" s="18"/>
      <c r="C10" s="32"/>
      <c r="D10" s="18"/>
      <c r="E10" s="18"/>
      <c r="F10" s="19"/>
    </row>
    <row r="11" spans="1:6" x14ac:dyDescent="0.25">
      <c r="A11" s="18" t="s">
        <v>40</v>
      </c>
      <c r="B11" s="22">
        <f>SUM(B5:B10)</f>
        <v>775150</v>
      </c>
      <c r="C11" s="38"/>
      <c r="D11" s="18"/>
      <c r="E11" s="18"/>
      <c r="F11" s="19"/>
    </row>
    <row r="12" spans="1:6" x14ac:dyDescent="0.25">
      <c r="A12" s="18"/>
      <c r="B12" s="18"/>
      <c r="C12" s="18"/>
      <c r="D12" s="18"/>
      <c r="E12" s="18"/>
      <c r="F12" s="19"/>
    </row>
    <row r="13" spans="1:6" x14ac:dyDescent="0.25">
      <c r="A13" s="18"/>
      <c r="B13" s="19"/>
      <c r="C13" s="18"/>
      <c r="D13" s="19"/>
      <c r="E13" s="19"/>
      <c r="F13" s="19"/>
    </row>
    <row r="14" spans="1:6" x14ac:dyDescent="0.25">
      <c r="A14" s="18"/>
      <c r="B14" s="19"/>
      <c r="C14" s="18"/>
      <c r="D14" s="19"/>
      <c r="E14" s="19"/>
      <c r="F14" s="19"/>
    </row>
    <row r="32" spans="1:5" x14ac:dyDescent="0.25">
      <c r="A32" s="2"/>
      <c r="B32" s="1"/>
      <c r="C32" s="2"/>
      <c r="D32" s="2"/>
      <c r="E32" s="2"/>
    </row>
    <row r="35" spans="1:6" x14ac:dyDescent="0.25">
      <c r="A35" s="4"/>
      <c r="B35" s="4"/>
      <c r="C35" s="4"/>
      <c r="D35" s="4"/>
      <c r="E35" s="4"/>
      <c r="F35" s="4"/>
    </row>
    <row r="40" spans="1:6" x14ac:dyDescent="0.25">
      <c r="A40" s="4"/>
      <c r="B40" s="4"/>
      <c r="C40" s="13"/>
      <c r="D40" s="13"/>
      <c r="E40" s="13"/>
      <c r="F40" s="4"/>
    </row>
    <row r="41" spans="1:6" x14ac:dyDescent="0.25">
      <c r="F41" s="4"/>
    </row>
    <row r="42" spans="1:6" x14ac:dyDescent="0.25">
      <c r="A42" s="4"/>
      <c r="B42" s="4"/>
      <c r="C42" s="4"/>
      <c r="D42" s="4"/>
      <c r="E42" s="4"/>
      <c r="F42" s="4"/>
    </row>
    <row r="73" spans="7:12" x14ac:dyDescent="0.25">
      <c r="G73" s="18"/>
      <c r="H73" s="18"/>
      <c r="I73" s="18"/>
      <c r="J73" s="18"/>
      <c r="K73" s="18"/>
      <c r="L73" s="18"/>
    </row>
    <row r="74" spans="7:12" x14ac:dyDescent="0.25">
      <c r="G74" s="18"/>
      <c r="H74" s="18"/>
      <c r="I74" s="18"/>
      <c r="J74" s="18"/>
      <c r="K74" s="18"/>
      <c r="L74" s="18"/>
    </row>
    <row r="75" spans="7:12" x14ac:dyDescent="0.25">
      <c r="G75" s="19"/>
      <c r="H75" s="19"/>
      <c r="I75" s="18"/>
      <c r="J75" s="18"/>
      <c r="K75" s="18"/>
      <c r="L75" s="18"/>
    </row>
    <row r="76" spans="7:12" x14ac:dyDescent="0.25">
      <c r="G76" s="19"/>
      <c r="H76" s="19"/>
      <c r="I76" s="18"/>
      <c r="J76" s="18"/>
      <c r="K76" s="18"/>
      <c r="L76" s="18"/>
    </row>
    <row r="77" spans="7:12" x14ac:dyDescent="0.25">
      <c r="G77" s="19"/>
      <c r="H77" s="19"/>
      <c r="I77" s="18"/>
      <c r="J77" s="18"/>
      <c r="K77" s="18"/>
      <c r="L77" s="18"/>
    </row>
    <row r="78" spans="7:12" x14ac:dyDescent="0.25">
      <c r="G78" s="19"/>
      <c r="H78" s="19"/>
      <c r="I78" s="18"/>
      <c r="J78" s="18"/>
      <c r="K78" s="18"/>
      <c r="L78" s="18"/>
    </row>
    <row r="79" spans="7:12" x14ac:dyDescent="0.25">
      <c r="G79" s="19"/>
      <c r="H79" s="19"/>
      <c r="I79" s="18"/>
      <c r="J79" s="18"/>
      <c r="K79" s="18"/>
      <c r="L79" s="18"/>
    </row>
    <row r="80" spans="7:12" x14ac:dyDescent="0.25">
      <c r="G80" s="19"/>
      <c r="H80" s="19"/>
      <c r="I80" s="18"/>
      <c r="J80" s="18"/>
      <c r="K80" s="18"/>
      <c r="L80" s="18"/>
    </row>
    <row r="81" spans="7:12" x14ac:dyDescent="0.25">
      <c r="G81" s="19"/>
      <c r="H81" s="19"/>
      <c r="I81" s="18"/>
      <c r="J81" s="18"/>
      <c r="K81" s="18"/>
      <c r="L81" s="18"/>
    </row>
    <row r="82" spans="7:12" x14ac:dyDescent="0.25">
      <c r="G82" s="19"/>
      <c r="H82" s="19"/>
      <c r="I82" s="18"/>
      <c r="J82" s="18"/>
      <c r="K82" s="18"/>
      <c r="L82" s="18"/>
    </row>
    <row r="83" spans="7:12" x14ac:dyDescent="0.25">
      <c r="G83" s="19"/>
      <c r="H83" s="19"/>
      <c r="I83" s="18"/>
      <c r="J83" s="18"/>
      <c r="K83" s="18"/>
      <c r="L83" s="18"/>
    </row>
    <row r="84" spans="7:12" x14ac:dyDescent="0.25">
      <c r="G84" s="19"/>
      <c r="H84" s="19"/>
      <c r="I84" s="18"/>
      <c r="J84" s="18"/>
      <c r="K84" s="18"/>
      <c r="L84" s="18"/>
    </row>
  </sheetData>
  <pageMargins left="0.7" right="0.7" top="0.75" bottom="0.75" header="0.3" footer="0.3"/>
  <pageSetup paperSize="9" fitToHeight="0" orientation="landscape" r:id="rId1"/>
  <rowBreaks count="1" manualBreakCount="1">
    <brk id="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8"/>
  <sheetViews>
    <sheetView topLeftCell="A7" workbookViewId="0">
      <selection activeCell="H8" sqref="H8"/>
    </sheetView>
  </sheetViews>
  <sheetFormatPr defaultColWidth="8.7109375" defaultRowHeight="15" x14ac:dyDescent="0.25"/>
  <cols>
    <col min="1" max="1" width="8.7109375" style="25"/>
    <col min="2" max="2" width="20.28515625" style="25" customWidth="1"/>
    <col min="3" max="3" width="10.140625" style="25" bestFit="1" customWidth="1"/>
    <col min="4" max="6" width="11" style="25" bestFit="1" customWidth="1"/>
    <col min="7" max="16384" width="8.7109375" style="25"/>
  </cols>
  <sheetData>
    <row r="1" spans="1:7" x14ac:dyDescent="0.25">
      <c r="A1" s="17" t="s">
        <v>28</v>
      </c>
      <c r="B1" s="19"/>
      <c r="C1" s="35"/>
      <c r="D1" s="33"/>
      <c r="E1" s="19"/>
      <c r="F1" s="19"/>
    </row>
    <row r="2" spans="1:7" x14ac:dyDescent="0.25">
      <c r="A2" s="33"/>
      <c r="B2" s="34"/>
      <c r="C2" s="35"/>
      <c r="D2" s="33"/>
      <c r="E2" s="34"/>
      <c r="F2" s="34"/>
      <c r="G2" s="36"/>
    </row>
    <row r="3" spans="1:7" x14ac:dyDescent="0.25">
      <c r="A3" s="5"/>
      <c r="B3" s="5"/>
      <c r="C3" s="26" t="s">
        <v>43</v>
      </c>
      <c r="D3" s="26" t="s">
        <v>44</v>
      </c>
      <c r="E3" s="26" t="s">
        <v>45</v>
      </c>
      <c r="F3" s="6" t="s">
        <v>19</v>
      </c>
    </row>
    <row r="4" spans="1:7" x14ac:dyDescent="0.25">
      <c r="A4" s="5" t="s">
        <v>20</v>
      </c>
      <c r="B4" s="5"/>
      <c r="C4" s="7">
        <v>0</v>
      </c>
      <c r="D4" s="7">
        <v>0</v>
      </c>
      <c r="E4" s="7">
        <v>170000</v>
      </c>
      <c r="F4" s="8">
        <f>E4</f>
        <v>170000</v>
      </c>
    </row>
    <row r="5" spans="1:7" x14ac:dyDescent="0.25">
      <c r="A5" s="5" t="s">
        <v>21</v>
      </c>
      <c r="B5" s="5"/>
      <c r="C5" s="7">
        <v>-34200</v>
      </c>
      <c r="D5" s="7">
        <v>-36000</v>
      </c>
      <c r="E5" s="7">
        <v>-42600</v>
      </c>
      <c r="F5" s="8">
        <f>C5+D5+E5</f>
        <v>-112800</v>
      </c>
    </row>
    <row r="6" spans="1:7" x14ac:dyDescent="0.25">
      <c r="A6" s="5" t="s">
        <v>22</v>
      </c>
      <c r="B6" s="5"/>
      <c r="C6" s="7">
        <f>C11</f>
        <v>51542.553191489365</v>
      </c>
      <c r="D6" s="7">
        <f>D11-D10</f>
        <v>54255.319148936178</v>
      </c>
      <c r="E6" s="7">
        <f>-E10</f>
        <v>-105797.87234042554</v>
      </c>
      <c r="F6" s="8">
        <f>C6+D6+E6</f>
        <v>0</v>
      </c>
    </row>
    <row r="7" spans="1:7" x14ac:dyDescent="0.25">
      <c r="A7" s="5"/>
      <c r="B7" s="5"/>
      <c r="C7" s="9"/>
      <c r="D7" s="9"/>
      <c r="E7" s="9"/>
      <c r="F7" s="6"/>
    </row>
    <row r="8" spans="1:7" x14ac:dyDescent="0.25">
      <c r="A8" s="27" t="s">
        <v>23</v>
      </c>
      <c r="B8" s="27"/>
      <c r="C8" s="28">
        <f>C6+C5</f>
        <v>17342.553191489365</v>
      </c>
      <c r="D8" s="28">
        <f>D6+D5</f>
        <v>18255.319148936178</v>
      </c>
      <c r="E8" s="28">
        <f>E4+E6+E5</f>
        <v>21602.127659574457</v>
      </c>
      <c r="F8" s="8">
        <f>F4+F5+F6</f>
        <v>57200</v>
      </c>
    </row>
    <row r="9" spans="1:7" x14ac:dyDescent="0.25">
      <c r="A9" s="5"/>
      <c r="B9" s="5"/>
      <c r="C9" s="7"/>
      <c r="D9" s="7"/>
      <c r="E9" s="7"/>
      <c r="F9" s="5"/>
    </row>
    <row r="10" spans="1:7" x14ac:dyDescent="0.25">
      <c r="A10" s="5" t="s">
        <v>24</v>
      </c>
      <c r="B10" s="5"/>
      <c r="C10" s="7">
        <v>0</v>
      </c>
      <c r="D10" s="7">
        <f>C11</f>
        <v>51542.553191489365</v>
      </c>
      <c r="E10" s="7">
        <f>D11</f>
        <v>105797.87234042554</v>
      </c>
      <c r="F10" s="24">
        <f>SUM(C10:E10)</f>
        <v>157340.42553191492</v>
      </c>
    </row>
    <row r="11" spans="1:7" x14ac:dyDescent="0.25">
      <c r="A11" s="5" t="s">
        <v>25</v>
      </c>
      <c r="B11" s="5"/>
      <c r="C11" s="7">
        <f>E4*C13</f>
        <v>51542.553191489365</v>
      </c>
      <c r="D11" s="7">
        <f>E4*D13</f>
        <v>105797.87234042554</v>
      </c>
      <c r="E11" s="7">
        <v>0</v>
      </c>
      <c r="F11" s="24">
        <f>SUM(C11:E11)</f>
        <v>157340.42553191492</v>
      </c>
    </row>
    <row r="12" spans="1:7" x14ac:dyDescent="0.25">
      <c r="A12" s="5"/>
      <c r="B12" s="5"/>
      <c r="C12" s="7"/>
      <c r="D12" s="7"/>
      <c r="E12" s="7"/>
      <c r="F12" s="5"/>
    </row>
    <row r="13" spans="1:7" x14ac:dyDescent="0.25">
      <c r="A13" s="5" t="s">
        <v>26</v>
      </c>
      <c r="B13" s="5"/>
      <c r="C13" s="10">
        <f>C5/F5</f>
        <v>0.30319148936170215</v>
      </c>
      <c r="D13" s="10">
        <f>((C5+D5)/F5)</f>
        <v>0.62234042553191493</v>
      </c>
      <c r="E13" s="10">
        <f>D13+(E5/F5)</f>
        <v>1</v>
      </c>
      <c r="F13" s="5"/>
    </row>
    <row r="14" spans="1:7" x14ac:dyDescent="0.25">
      <c r="A14" s="4"/>
      <c r="B14" s="4"/>
      <c r="C14" s="4"/>
      <c r="D14" s="11"/>
      <c r="E14" s="4"/>
      <c r="F14" s="4"/>
    </row>
    <row r="15" spans="1:7" x14ac:dyDescent="0.25">
      <c r="A15" s="4"/>
      <c r="B15" s="4"/>
      <c r="C15" s="4"/>
      <c r="D15" s="4"/>
      <c r="E15" s="4"/>
      <c r="F15" s="4"/>
    </row>
    <row r="16" spans="1:7" x14ac:dyDescent="0.25">
      <c r="A16" s="29" t="s">
        <v>27</v>
      </c>
      <c r="B16" s="4"/>
      <c r="C16" s="4"/>
      <c r="D16" s="4"/>
      <c r="E16" s="4"/>
      <c r="F16" s="4"/>
    </row>
    <row r="17" spans="1:6" x14ac:dyDescent="0.25">
      <c r="A17" s="4"/>
      <c r="B17" s="4"/>
      <c r="C17" s="4"/>
      <c r="D17" s="4"/>
      <c r="E17" s="4"/>
      <c r="F17" s="4"/>
    </row>
    <row r="18" spans="1:6" x14ac:dyDescent="0.25">
      <c r="A18" s="4"/>
      <c r="B18" s="4"/>
      <c r="C18" s="30" t="s">
        <v>43</v>
      </c>
      <c r="D18" s="30" t="s">
        <v>44</v>
      </c>
      <c r="E18" s="30" t="s">
        <v>45</v>
      </c>
      <c r="F18" s="12" t="s">
        <v>19</v>
      </c>
    </row>
    <row r="19" spans="1:6" x14ac:dyDescent="0.25">
      <c r="A19" s="4" t="s">
        <v>20</v>
      </c>
      <c r="B19" s="4"/>
      <c r="C19" s="13">
        <v>0</v>
      </c>
      <c r="D19" s="13">
        <v>0</v>
      </c>
      <c r="E19" s="13">
        <v>190000</v>
      </c>
      <c r="F19" s="14">
        <f>E19</f>
        <v>190000</v>
      </c>
    </row>
    <row r="20" spans="1:6" x14ac:dyDescent="0.25">
      <c r="A20" s="4" t="s">
        <v>21</v>
      </c>
      <c r="B20" s="4"/>
      <c r="C20" s="13">
        <f>C5</f>
        <v>-34200</v>
      </c>
      <c r="D20" s="13">
        <v>-42000</v>
      </c>
      <c r="E20" s="13">
        <v>-72000</v>
      </c>
      <c r="F20" s="14">
        <f>C20+D20+E20</f>
        <v>-148200</v>
      </c>
    </row>
    <row r="21" spans="1:6" x14ac:dyDescent="0.25">
      <c r="A21" s="4" t="s">
        <v>22</v>
      </c>
      <c r="B21" s="4"/>
      <c r="C21" s="13">
        <f>C6</f>
        <v>51542.553191489365</v>
      </c>
      <c r="D21" s="13">
        <f>D26-D25</f>
        <v>46149.754500818322</v>
      </c>
      <c r="E21" s="13">
        <f>E26-E25</f>
        <v>-97692.307692307688</v>
      </c>
      <c r="F21" s="14">
        <f>C21+D21+E21</f>
        <v>0</v>
      </c>
    </row>
    <row r="22" spans="1:6" x14ac:dyDescent="0.25">
      <c r="A22" s="4"/>
      <c r="B22" s="4"/>
      <c r="C22" s="38"/>
      <c r="D22" s="38"/>
      <c r="E22" s="38"/>
      <c r="F22" s="12"/>
    </row>
    <row r="23" spans="1:6" x14ac:dyDescent="0.25">
      <c r="A23" s="29" t="s">
        <v>23</v>
      </c>
      <c r="B23" s="29"/>
      <c r="C23" s="31">
        <f>C21+C20</f>
        <v>17342.553191489365</v>
      </c>
      <c r="D23" s="31">
        <f>D21+D20</f>
        <v>4149.7545008183224</v>
      </c>
      <c r="E23" s="31">
        <f>E19+E20+E21</f>
        <v>20307.692307692312</v>
      </c>
      <c r="F23" s="15">
        <f>F19+F20+F21</f>
        <v>41800</v>
      </c>
    </row>
    <row r="24" spans="1:6" x14ac:dyDescent="0.25">
      <c r="A24" s="4"/>
      <c r="B24" s="4"/>
      <c r="C24" s="38"/>
      <c r="D24" s="38"/>
      <c r="E24" s="38"/>
      <c r="F24" s="4"/>
    </row>
    <row r="25" spans="1:6" x14ac:dyDescent="0.25">
      <c r="A25" s="4" t="s">
        <v>24</v>
      </c>
      <c r="B25" s="4"/>
      <c r="C25" s="13">
        <v>0</v>
      </c>
      <c r="D25" s="13">
        <f>C26</f>
        <v>51542.553191489365</v>
      </c>
      <c r="E25" s="13">
        <f>D26</f>
        <v>97692.307692307688</v>
      </c>
      <c r="F25" s="23">
        <f>SUM(C25:E25)</f>
        <v>149234.86088379705</v>
      </c>
    </row>
    <row r="26" spans="1:6" x14ac:dyDescent="0.25">
      <c r="A26" s="4" t="s">
        <v>25</v>
      </c>
      <c r="B26" s="4"/>
      <c r="C26" s="13">
        <f>C11</f>
        <v>51542.553191489365</v>
      </c>
      <c r="D26" s="13">
        <f>E19*'2'!D28</f>
        <v>97692.307692307688</v>
      </c>
      <c r="E26" s="13">
        <v>0</v>
      </c>
      <c r="F26" s="23">
        <f>SUM(C26:E26)</f>
        <v>149234.86088379705</v>
      </c>
    </row>
    <row r="28" spans="1:6" x14ac:dyDescent="0.25">
      <c r="A28" s="4" t="s">
        <v>26</v>
      </c>
      <c r="B28" s="4"/>
      <c r="C28" s="16">
        <f>'2'!C13</f>
        <v>0.30319148936170215</v>
      </c>
      <c r="D28" s="16">
        <f>('2'!C20+'2'!D20)/'2'!F20</f>
        <v>0.51417004048582993</v>
      </c>
      <c r="E28" s="16">
        <f>D28+('2'!E20/'2'!F20)</f>
        <v>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9"/>
  <sheetViews>
    <sheetView tabSelected="1" workbookViewId="0">
      <selection activeCell="H15" sqref="H15"/>
    </sheetView>
  </sheetViews>
  <sheetFormatPr defaultRowHeight="15" x14ac:dyDescent="0.25"/>
  <cols>
    <col min="1" max="1" width="26" bestFit="1" customWidth="1"/>
    <col min="2" max="2" width="10.5703125" bestFit="1" customWidth="1"/>
    <col min="3" max="3" width="21.7109375" bestFit="1" customWidth="1"/>
    <col min="4" max="5" width="9.5703125" bestFit="1" customWidth="1"/>
  </cols>
  <sheetData>
    <row r="1" spans="1:6" x14ac:dyDescent="0.25">
      <c r="A1" s="17" t="s">
        <v>42</v>
      </c>
      <c r="B1" s="35"/>
      <c r="C1" s="33"/>
      <c r="D1" s="2"/>
      <c r="E1" s="2"/>
    </row>
    <row r="2" spans="1:6" x14ac:dyDescent="0.25">
      <c r="A2" s="2"/>
      <c r="B2" s="1"/>
      <c r="C2" s="2"/>
      <c r="D2" s="2"/>
      <c r="E2" s="2"/>
    </row>
    <row r="3" spans="1:6" x14ac:dyDescent="0.25">
      <c r="A3" s="3" t="s">
        <v>0</v>
      </c>
      <c r="B3" s="20">
        <v>20000</v>
      </c>
      <c r="C3" s="3"/>
      <c r="D3" s="3"/>
      <c r="E3" s="3"/>
    </row>
    <row r="4" spans="1:6" x14ac:dyDescent="0.25">
      <c r="A4" s="3" t="s">
        <v>1</v>
      </c>
      <c r="B4" s="20">
        <f>50000-20000</f>
        <v>30000</v>
      </c>
      <c r="C4" s="38"/>
      <c r="D4" s="3"/>
      <c r="E4" s="3"/>
    </row>
    <row r="5" spans="1:6" x14ac:dyDescent="0.25">
      <c r="A5" s="3" t="s">
        <v>2</v>
      </c>
      <c r="B5" s="20">
        <f>-(18000*4/5)</f>
        <v>-14400</v>
      </c>
      <c r="C5" s="38"/>
      <c r="D5" s="3"/>
      <c r="E5" s="3"/>
    </row>
    <row r="6" spans="1:6" x14ac:dyDescent="0.25">
      <c r="A6" s="3" t="s">
        <v>3</v>
      </c>
      <c r="B6" s="20">
        <f>-3000*0.95</f>
        <v>-2850</v>
      </c>
      <c r="C6" s="38"/>
      <c r="D6" s="3"/>
      <c r="E6" s="3"/>
    </row>
    <row r="7" spans="1:6" x14ac:dyDescent="0.25">
      <c r="A7" s="3" t="s">
        <v>4</v>
      </c>
      <c r="B7" s="20">
        <f>1200*0.2</f>
        <v>240</v>
      </c>
      <c r="C7" s="38"/>
      <c r="D7" s="3"/>
      <c r="E7" s="3"/>
    </row>
    <row r="8" spans="1:6" x14ac:dyDescent="0.25">
      <c r="A8" s="3" t="s">
        <v>5</v>
      </c>
      <c r="B8" s="20">
        <f>SUM(B3:B7)</f>
        <v>32990</v>
      </c>
      <c r="C8" s="39"/>
      <c r="D8" s="3"/>
      <c r="E8" s="3"/>
    </row>
    <row r="9" spans="1:6" x14ac:dyDescent="0.25">
      <c r="A9" s="3"/>
      <c r="B9" s="3"/>
      <c r="C9" s="3"/>
      <c r="D9" s="3"/>
      <c r="E9" s="3"/>
    </row>
    <row r="10" spans="1:6" x14ac:dyDescent="0.25">
      <c r="A10" s="3"/>
      <c r="B10" s="3"/>
      <c r="C10" s="3"/>
      <c r="D10" s="3"/>
      <c r="E10" s="3"/>
    </row>
    <row r="11" spans="1:6" x14ac:dyDescent="0.25">
      <c r="A11" s="3" t="s">
        <v>6</v>
      </c>
      <c r="B11" s="3" t="s">
        <v>7</v>
      </c>
      <c r="C11" s="3" t="s">
        <v>8</v>
      </c>
      <c r="D11" s="20">
        <f>B8*24%</f>
        <v>7917.5999999999995</v>
      </c>
      <c r="E11" s="20">
        <f>D11</f>
        <v>7917.5999999999995</v>
      </c>
      <c r="F11" s="38"/>
    </row>
    <row r="12" spans="1:6" x14ac:dyDescent="0.25">
      <c r="A12" s="3"/>
      <c r="B12" s="3"/>
      <c r="C12" s="3"/>
      <c r="D12" s="20"/>
      <c r="E12" s="20"/>
      <c r="F12" s="40"/>
    </row>
    <row r="13" spans="1:6" x14ac:dyDescent="0.25">
      <c r="A13" s="3" t="s">
        <v>9</v>
      </c>
      <c r="B13" s="3" t="s">
        <v>7</v>
      </c>
      <c r="C13" s="3" t="s">
        <v>10</v>
      </c>
      <c r="D13" s="20">
        <f>B4*24%</f>
        <v>7200</v>
      </c>
      <c r="E13" s="20">
        <f>D13</f>
        <v>7200</v>
      </c>
      <c r="F13" s="38"/>
    </row>
    <row r="14" spans="1:6" x14ac:dyDescent="0.25">
      <c r="A14" s="3"/>
      <c r="B14" s="3"/>
      <c r="C14" s="3"/>
      <c r="D14" s="20"/>
      <c r="E14" s="20"/>
      <c r="F14" s="40"/>
    </row>
    <row r="15" spans="1:6" x14ac:dyDescent="0.25">
      <c r="A15" s="3" t="s">
        <v>11</v>
      </c>
      <c r="B15" s="3" t="s">
        <v>7</v>
      </c>
      <c r="C15" s="3" t="s">
        <v>12</v>
      </c>
      <c r="D15" s="20">
        <f>-(B5*24%)</f>
        <v>3456</v>
      </c>
      <c r="E15" s="20">
        <f>D15</f>
        <v>3456</v>
      </c>
      <c r="F15" s="38"/>
    </row>
    <row r="16" spans="1:6" x14ac:dyDescent="0.25">
      <c r="A16" s="3"/>
      <c r="B16" s="3"/>
      <c r="C16" s="3"/>
      <c r="D16" s="3"/>
      <c r="E16" s="3"/>
    </row>
    <row r="17" spans="1:6" x14ac:dyDescent="0.25">
      <c r="A17" s="3"/>
      <c r="B17" s="3"/>
      <c r="C17" s="3"/>
      <c r="D17" s="3"/>
      <c r="E17" s="3"/>
    </row>
    <row r="18" spans="1:6" x14ac:dyDescent="0.25">
      <c r="A18" s="3" t="s">
        <v>13</v>
      </c>
      <c r="B18" s="20">
        <v>22000</v>
      </c>
      <c r="C18" s="3"/>
      <c r="D18" s="3"/>
      <c r="E18" s="3"/>
    </row>
    <row r="19" spans="1:6" x14ac:dyDescent="0.25">
      <c r="A19" s="3" t="s">
        <v>14</v>
      </c>
      <c r="B19" s="20">
        <f>-(B4/5)</f>
        <v>-6000</v>
      </c>
      <c r="C19" s="38"/>
      <c r="D19" s="3"/>
      <c r="E19" s="3"/>
    </row>
    <row r="20" spans="1:6" x14ac:dyDescent="0.25">
      <c r="A20" s="3" t="s">
        <v>15</v>
      </c>
      <c r="B20" s="20">
        <f>18000*1/5</f>
        <v>3600</v>
      </c>
      <c r="C20" s="38"/>
      <c r="D20" s="3"/>
      <c r="E20" s="3"/>
    </row>
    <row r="21" spans="1:6" x14ac:dyDescent="0.25">
      <c r="A21" s="3" t="s">
        <v>5</v>
      </c>
      <c r="B21" s="20">
        <f>B18+B19+B20</f>
        <v>19600</v>
      </c>
      <c r="C21" s="3"/>
      <c r="D21" s="3"/>
      <c r="E21" s="3"/>
    </row>
    <row r="22" spans="1:6" x14ac:dyDescent="0.25">
      <c r="A22" s="2"/>
      <c r="B22" s="1"/>
      <c r="C22" s="2"/>
      <c r="D22" s="2"/>
      <c r="E22" s="2"/>
    </row>
    <row r="23" spans="1:6" x14ac:dyDescent="0.25">
      <c r="A23" s="2"/>
      <c r="B23" s="1"/>
      <c r="C23" s="2"/>
      <c r="D23" s="2"/>
      <c r="E23" s="2"/>
      <c r="F23" s="40"/>
    </row>
    <row r="24" spans="1:6" x14ac:dyDescent="0.25">
      <c r="A24" s="3" t="s">
        <v>6</v>
      </c>
      <c r="B24" s="3" t="s">
        <v>7</v>
      </c>
      <c r="C24" s="3" t="s">
        <v>8</v>
      </c>
      <c r="D24" s="20">
        <f>B21*24%</f>
        <v>4704</v>
      </c>
      <c r="E24" s="20">
        <f>D24</f>
        <v>4704</v>
      </c>
      <c r="F24" s="38"/>
    </row>
    <row r="25" spans="1:6" x14ac:dyDescent="0.25">
      <c r="A25" s="3"/>
      <c r="B25" s="3"/>
      <c r="C25" s="3"/>
      <c r="D25" s="3"/>
      <c r="E25" s="3"/>
      <c r="F25" s="40"/>
    </row>
    <row r="26" spans="1:6" x14ac:dyDescent="0.25">
      <c r="A26" s="3" t="s">
        <v>16</v>
      </c>
      <c r="B26" s="3" t="s">
        <v>7</v>
      </c>
      <c r="C26" s="3" t="s">
        <v>17</v>
      </c>
      <c r="D26" s="20">
        <f>-(B19*24%)</f>
        <v>1440</v>
      </c>
      <c r="E26" s="20">
        <f>D26</f>
        <v>1440</v>
      </c>
      <c r="F26" s="38"/>
    </row>
    <row r="27" spans="1:6" x14ac:dyDescent="0.25">
      <c r="A27" s="3"/>
      <c r="B27" s="3"/>
      <c r="C27" s="3"/>
      <c r="D27" s="3"/>
      <c r="E27" s="3"/>
      <c r="F27" s="40"/>
    </row>
    <row r="28" spans="1:6" x14ac:dyDescent="0.25">
      <c r="A28" s="3" t="s">
        <v>12</v>
      </c>
      <c r="B28" s="3" t="s">
        <v>7</v>
      </c>
      <c r="C28" s="3" t="s">
        <v>18</v>
      </c>
      <c r="D28" s="20">
        <f>B20*24%</f>
        <v>864</v>
      </c>
      <c r="E28" s="3">
        <f>D28</f>
        <v>864</v>
      </c>
      <c r="F28" s="38"/>
    </row>
    <row r="29" spans="1:6" x14ac:dyDescent="0.25">
      <c r="F29" s="4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Marta</cp:lastModifiedBy>
  <cp:lastPrinted>2018-05-31T14:19:54Z</cp:lastPrinted>
  <dcterms:created xsi:type="dcterms:W3CDTF">2016-06-20T06:17:30Z</dcterms:created>
  <dcterms:modified xsi:type="dcterms:W3CDTF">2020-05-13T07:09:45Z</dcterms:modified>
</cp:coreProperties>
</file>