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.spedicato\Desktop\"/>
    </mc:Choice>
  </mc:AlternateContent>
  <xr:revisionPtr revIDLastSave="0" documentId="13_ncr:1_{9066CD40-0035-41AE-A104-D44F080A6C0D}" xr6:coauthVersionLast="47" xr6:coauthVersionMax="47" xr10:uidLastSave="{00000000-0000-0000-0000-000000000000}"/>
  <bookViews>
    <workbookView xWindow="-120" yWindow="-120" windowWidth="29040" windowHeight="15720" activeTab="2" xr2:uid="{F1B636CE-B143-4D69-AC70-6E851484A961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3" l="1"/>
  <c r="F59" i="3"/>
  <c r="F57" i="3"/>
  <c r="F45" i="3"/>
  <c r="F33" i="3"/>
  <c r="F23" i="3"/>
  <c r="F22" i="3"/>
  <c r="L23" i="3"/>
  <c r="K23" i="3"/>
  <c r="F21" i="3"/>
  <c r="F25" i="3" s="1"/>
  <c r="F15" i="3"/>
  <c r="F9" i="3"/>
  <c r="F17" i="3" s="1"/>
  <c r="F27" i="3" s="1"/>
  <c r="F35" i="3" s="1"/>
  <c r="C28" i="2" l="1"/>
  <c r="E22" i="2"/>
  <c r="C20" i="2"/>
  <c r="C17" i="2"/>
  <c r="C11" i="2"/>
  <c r="C13" i="2" s="1"/>
  <c r="B10" i="2"/>
  <c r="D6" i="2"/>
  <c r="D7" i="2"/>
  <c r="D8" i="2"/>
  <c r="D9" i="2"/>
  <c r="D5" i="2"/>
  <c r="D10" i="2" s="1"/>
  <c r="B80" i="1"/>
  <c r="F61" i="1"/>
  <c r="F63" i="1"/>
  <c r="F62" i="1"/>
  <c r="F64" i="1"/>
  <c r="C64" i="1"/>
  <c r="E56" i="1"/>
  <c r="B49" i="1"/>
  <c r="G26" i="1"/>
  <c r="E26" i="1"/>
  <c r="F30" i="1"/>
  <c r="F29" i="1"/>
  <c r="F31" i="1"/>
  <c r="C31" i="1"/>
  <c r="G18" i="1"/>
  <c r="I18" i="1" s="1"/>
  <c r="G16" i="1"/>
  <c r="I16" i="1" s="1"/>
  <c r="G14" i="1"/>
  <c r="I14" i="1" s="1"/>
  <c r="I12" i="1"/>
</calcChain>
</file>

<file path=xl/sharedStrings.xml><?xml version="1.0" encoding="utf-8"?>
<sst xmlns="http://schemas.openxmlformats.org/spreadsheetml/2006/main" count="174" uniqueCount="143">
  <si>
    <t>ESERCIZIO IMPOSTE</t>
  </si>
  <si>
    <t>R.A.I.</t>
  </si>
  <si>
    <t xml:space="preserve">Manutenzione </t>
  </si>
  <si>
    <t>è deducibile il 5% del costo storico delle immobilizzazioni materiali ammortizzabili iscritte all'1/1/X1</t>
  </si>
  <si>
    <t>l'eccedenza è deducibile nei cinque periodi d'imposta successivi.</t>
  </si>
  <si>
    <t>Manutenzione</t>
  </si>
  <si>
    <t>Valore bilancio</t>
  </si>
  <si>
    <t xml:space="preserve">Valore fiscale </t>
  </si>
  <si>
    <t xml:space="preserve">Variazione </t>
  </si>
  <si>
    <t>Temporanea</t>
  </si>
  <si>
    <t>+</t>
  </si>
  <si>
    <t>Plusvalenza</t>
  </si>
  <si>
    <t>-</t>
  </si>
  <si>
    <t>18000/5</t>
  </si>
  <si>
    <t xml:space="preserve">Dividendi </t>
  </si>
  <si>
    <t>Dividendi</t>
  </si>
  <si>
    <t>tassati solo al 5% (tra società di capitali)</t>
  </si>
  <si>
    <t>30000*5%</t>
  </si>
  <si>
    <t>(ricavo)</t>
  </si>
  <si>
    <t>(costo)</t>
  </si>
  <si>
    <t>Permanente</t>
  </si>
  <si>
    <t>Spese telefoniche</t>
  </si>
  <si>
    <t>950*80%</t>
  </si>
  <si>
    <t xml:space="preserve">Permanente </t>
  </si>
  <si>
    <t>var. perm</t>
  </si>
  <si>
    <t>Spese Telefoniche</t>
  </si>
  <si>
    <t>var. tempo</t>
  </si>
  <si>
    <t>R.I (reddito imponibile)</t>
  </si>
  <si>
    <t>22940*24%=</t>
  </si>
  <si>
    <t>Imposte correnti</t>
  </si>
  <si>
    <t>Manutenzione +</t>
  </si>
  <si>
    <t>Plusvalenza -</t>
  </si>
  <si>
    <t>15000*24%=</t>
  </si>
  <si>
    <t>14400*24%=</t>
  </si>
  <si>
    <t>Imposte anticipate</t>
  </si>
  <si>
    <t>Imposte differite</t>
  </si>
  <si>
    <t>31/12/20x1</t>
  </si>
  <si>
    <t>31/12/20x2</t>
  </si>
  <si>
    <t>a</t>
  </si>
  <si>
    <t>Imposte anticipate (CE)</t>
  </si>
  <si>
    <t>Imposte correnti (CE)</t>
  </si>
  <si>
    <t>Debiti tributari (SP)</t>
  </si>
  <si>
    <t>Credito per imposta anticipate (SP)</t>
  </si>
  <si>
    <t>*24%</t>
  </si>
  <si>
    <t>Imposte di competenza</t>
  </si>
  <si>
    <t>(25000-2850+190)</t>
  </si>
  <si>
    <t>Imposte differite (CE)</t>
  </si>
  <si>
    <t>F.do imposte differite (SP)</t>
  </si>
  <si>
    <t>Voce 22 CE</t>
  </si>
  <si>
    <t>ANNO 20x2</t>
  </si>
  <si>
    <t xml:space="preserve">R.A.I. </t>
  </si>
  <si>
    <t>Valore fiscale</t>
  </si>
  <si>
    <t>15000/5</t>
  </si>
  <si>
    <t>R.A.I</t>
  </si>
  <si>
    <t>R.I.</t>
  </si>
  <si>
    <t>30600*24%=</t>
  </si>
  <si>
    <t>3600*24=</t>
  </si>
  <si>
    <t>3000*24=</t>
  </si>
  <si>
    <t>utilizzi imposta anticipata</t>
  </si>
  <si>
    <t>utilizzi imposta differite</t>
  </si>
  <si>
    <t>Utilizzo imposte anticipate (CE)</t>
  </si>
  <si>
    <t>Crediti imposte anticipate (SP)</t>
  </si>
  <si>
    <t>Utilizzo imposte differite (CE)</t>
  </si>
  <si>
    <t>30000*24%</t>
  </si>
  <si>
    <t>VALUTAZIONE CREDITI</t>
  </si>
  <si>
    <t xml:space="preserve">VALORE NOMINALE </t>
  </si>
  <si>
    <t>% ESIGIBILITA'</t>
  </si>
  <si>
    <t>VALORE PRESUMIBILE REALIZZO</t>
  </si>
  <si>
    <t>600000-564000=</t>
  </si>
  <si>
    <t>F.do savlutazione crediti al 31/12/x1</t>
  </si>
  <si>
    <t>F.fo svalutazione crediti al 01/01/X1</t>
  </si>
  <si>
    <t>Acc.to f.do svalutazione crediti civilistico</t>
  </si>
  <si>
    <t>Svaluazione crediti fiscale</t>
  </si>
  <si>
    <t>max deduzione 0,50% del valore nominale dei crediti verso clienti al 31/12</t>
  </si>
  <si>
    <t>1 limite</t>
  </si>
  <si>
    <t>600000*0,50%</t>
  </si>
  <si>
    <t>max f.do svalutazione crediti fiscale non deve superare il 5% del valore nominale dei crediti verso clienti al 31/12</t>
  </si>
  <si>
    <t>600000*5%</t>
  </si>
  <si>
    <t>2 limite</t>
  </si>
  <si>
    <t>f.do fiscale al 1/1/X1</t>
  </si>
  <si>
    <t>+3000=</t>
  </si>
  <si>
    <t>&gt;30000</t>
  </si>
  <si>
    <t>al max posso dedurmi 2.000</t>
  </si>
  <si>
    <t>28000+2000=30000</t>
  </si>
  <si>
    <t>Svalutazione crediti</t>
  </si>
  <si>
    <t>V.bilancio</t>
  </si>
  <si>
    <t>V. fiscale</t>
  </si>
  <si>
    <t>2000 acc. Svalutazione crediti deducibile</t>
  </si>
  <si>
    <t>temporanea</t>
  </si>
  <si>
    <t>Imposta anticipata 6000*24%=</t>
  </si>
  <si>
    <t xml:space="preserve">Crediti per imposte anticipate </t>
  </si>
  <si>
    <t>31/12/20X1</t>
  </si>
  <si>
    <t>Rendiconto finanziario  (metodo indiretto)</t>
  </si>
  <si>
    <t xml:space="preserve">A Flussi finanziari derivanti dalla gestione reddituale </t>
  </si>
  <si>
    <t>Utile (perdita) dell'esercizio</t>
  </si>
  <si>
    <t>Imposte sul reddito</t>
  </si>
  <si>
    <t>Interessi passivi/attivi</t>
  </si>
  <si>
    <t>(1056+1200+1296)</t>
  </si>
  <si>
    <t>Utile dell'esercizio prima di imposte, interessi</t>
  </si>
  <si>
    <t>Rettifiche per elementi non monetari che non hanno avuto contropartita nel CCN</t>
  </si>
  <si>
    <t>Accantonamento ai fondo</t>
  </si>
  <si>
    <t>Ammortamenti delle immobilizzazioni</t>
  </si>
  <si>
    <t>Rettifiche non monetarie</t>
  </si>
  <si>
    <t>Flusso finanziario prima delle variazioni di CCN</t>
  </si>
  <si>
    <t>Variazioni del capitale circolante netto</t>
  </si>
  <si>
    <t>Decremento/incremento delle rimanenze</t>
  </si>
  <si>
    <t>Decremento/incremento dei crediti verso clienti</t>
  </si>
  <si>
    <t>Decremento /incremento dei debiti v/ fornitori</t>
  </si>
  <si>
    <t>14640-10200</t>
  </si>
  <si>
    <t>Crediti verso clienti netti</t>
  </si>
  <si>
    <t>8400-1680</t>
  </si>
  <si>
    <t>20X2</t>
  </si>
  <si>
    <t>20X3</t>
  </si>
  <si>
    <t>10896-2400</t>
  </si>
  <si>
    <t>8496-6720</t>
  </si>
  <si>
    <t>9600-6960</t>
  </si>
  <si>
    <t>Totale variazioni CCN</t>
  </si>
  <si>
    <t>Flusso finanziario dopo le variazioni CCN</t>
  </si>
  <si>
    <t>Altre rettifiche</t>
  </si>
  <si>
    <t>Interessi incassati/pagati</t>
  </si>
  <si>
    <t xml:space="preserve">Imposte sul reddito da pagare </t>
  </si>
  <si>
    <t>Utilizzo dei fondi</t>
  </si>
  <si>
    <t>(3120-2880-720)</t>
  </si>
  <si>
    <t>Totale altre rettifiche</t>
  </si>
  <si>
    <t>Flusso finanziario della gestione reddituale (A)</t>
  </si>
  <si>
    <t>B Flussi finanziari derivanti dall'attività d'investimento</t>
  </si>
  <si>
    <t>Immobilizzazioni materiali</t>
  </si>
  <si>
    <t>(investimenti)</t>
  </si>
  <si>
    <t xml:space="preserve">Immobilizzazioni finanziarie </t>
  </si>
  <si>
    <t>Prezzo di realizzo disinvestimenti</t>
  </si>
  <si>
    <t>Flusso finanziario dell'attività d'investimento B</t>
  </si>
  <si>
    <t>C Flussi finanziari derivanti dell'attività di finanziamento</t>
  </si>
  <si>
    <t>Mezzi di terzi</t>
  </si>
  <si>
    <t>Accensione finanziamenti</t>
  </si>
  <si>
    <t>Rimborso finanziamenti</t>
  </si>
  <si>
    <t>Mezzi propri</t>
  </si>
  <si>
    <t>Aumento capitale sociale</t>
  </si>
  <si>
    <t>Dividendi pagati</t>
  </si>
  <si>
    <t>Flusso finanziario dell'attività di finanziamento C</t>
  </si>
  <si>
    <t>Incremento/decremento delle disponibilità liquide A+-B+-C</t>
  </si>
  <si>
    <t>(-5640-2160+6744)</t>
  </si>
  <si>
    <t>disponibilità liquide al 01/1/20X3</t>
  </si>
  <si>
    <t>disponibilità liquide al 31/12/20x3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</si>
</sst>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0" fontId="2" fillId="0" borderId="0" xfId="0" applyFont="1"/>
    <xf numFmtId="43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3" fontId="0" fillId="0" borderId="1" xfId="0" applyNumberFormat="1" applyBorder="1"/>
    <xf numFmtId="3" fontId="2" fillId="0" borderId="0" xfId="0" applyNumberFormat="1" applyFont="1"/>
    <xf numFmtId="0" fontId="0" fillId="0" borderId="1" xfId="0" applyBorder="1"/>
    <xf numFmtId="14" fontId="0" fillId="0" borderId="0" xfId="0" applyNumberFormat="1"/>
    <xf numFmtId="43" fontId="2" fillId="0" borderId="0" xfId="1" applyFont="1"/>
    <xf numFmtId="0" fontId="0" fillId="0" borderId="0" xfId="0" applyAlignment="1">
      <alignment horizontal="left"/>
    </xf>
    <xf numFmtId="0" fontId="0" fillId="0" borderId="0" xfId="0" applyBorder="1"/>
    <xf numFmtId="9" fontId="0" fillId="0" borderId="0" xfId="0" applyNumberFormat="1"/>
    <xf numFmtId="0" fontId="0" fillId="0" borderId="2" xfId="0" applyBorder="1"/>
    <xf numFmtId="9" fontId="0" fillId="0" borderId="0" xfId="2" applyFont="1"/>
    <xf numFmtId="43" fontId="0" fillId="0" borderId="1" xfId="1" applyFont="1" applyBorder="1"/>
    <xf numFmtId="43" fontId="0" fillId="0" borderId="0" xfId="0" applyNumberFormat="1"/>
    <xf numFmtId="43" fontId="0" fillId="0" borderId="0" xfId="1" applyFont="1" applyAlignment="1">
      <alignment horizontal="right"/>
    </xf>
    <xf numFmtId="0" fontId="0" fillId="0" borderId="0" xfId="0" quotePrefix="1"/>
    <xf numFmtId="0" fontId="0" fillId="0" borderId="0" xfId="0" quotePrefix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3" fontId="5" fillId="0" borderId="0" xfId="1" applyFont="1"/>
    <xf numFmtId="43" fontId="4" fillId="0" borderId="0" xfId="1" applyFont="1"/>
    <xf numFmtId="43" fontId="0" fillId="0" borderId="3" xfId="1" applyFont="1" applyBorder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6886-2F47-4E80-B228-0FAFF7B1D705}">
  <dimension ref="B2:J80"/>
  <sheetViews>
    <sheetView topLeftCell="A13" zoomScale="200" zoomScaleNormal="200" workbookViewId="0">
      <selection activeCell="F75" sqref="F75"/>
    </sheetView>
  </sheetViews>
  <sheetFormatPr defaultRowHeight="15" x14ac:dyDescent="0.25"/>
  <cols>
    <col min="2" max="2" width="30.42578125" customWidth="1"/>
    <col min="3" max="3" width="10.85546875" bestFit="1" customWidth="1"/>
    <col min="5" max="5" width="16.85546875" customWidth="1"/>
    <col min="6" max="6" width="11.28515625" customWidth="1"/>
    <col min="7" max="7" width="10.85546875" bestFit="1" customWidth="1"/>
    <col min="9" max="9" width="12.28515625" bestFit="1" customWidth="1"/>
  </cols>
  <sheetData>
    <row r="2" spans="2:10" x14ac:dyDescent="0.25">
      <c r="C2" t="s">
        <v>0</v>
      </c>
    </row>
    <row r="4" spans="2:10" x14ac:dyDescent="0.25">
      <c r="C4" t="s">
        <v>1</v>
      </c>
      <c r="D4" s="1">
        <v>25000</v>
      </c>
    </row>
    <row r="6" spans="2:10" x14ac:dyDescent="0.25">
      <c r="C6" s="2" t="s">
        <v>2</v>
      </c>
    </row>
    <row r="7" spans="2:10" x14ac:dyDescent="0.25">
      <c r="C7" t="s">
        <v>3</v>
      </c>
    </row>
    <row r="8" spans="2:10" x14ac:dyDescent="0.25">
      <c r="C8" t="s">
        <v>4</v>
      </c>
    </row>
    <row r="10" spans="2:10" x14ac:dyDescent="0.25">
      <c r="E10" t="s">
        <v>6</v>
      </c>
      <c r="G10" t="s">
        <v>7</v>
      </c>
      <c r="I10" t="s">
        <v>8</v>
      </c>
    </row>
    <row r="11" spans="2:10" x14ac:dyDescent="0.25">
      <c r="J11" t="s">
        <v>10</v>
      </c>
    </row>
    <row r="12" spans="2:10" x14ac:dyDescent="0.25">
      <c r="B12" t="s">
        <v>19</v>
      </c>
      <c r="C12" t="s">
        <v>5</v>
      </c>
      <c r="E12" s="3">
        <v>40000</v>
      </c>
      <c r="G12" s="3">
        <v>25000</v>
      </c>
      <c r="I12" s="4">
        <f>E12-G12</f>
        <v>15000</v>
      </c>
      <c r="J12" t="s">
        <v>9</v>
      </c>
    </row>
    <row r="13" spans="2:10" x14ac:dyDescent="0.25">
      <c r="J13" t="s">
        <v>12</v>
      </c>
    </row>
    <row r="14" spans="2:10" x14ac:dyDescent="0.25">
      <c r="B14" t="s">
        <v>18</v>
      </c>
      <c r="C14" t="s">
        <v>11</v>
      </c>
      <c r="E14" s="3">
        <v>18000</v>
      </c>
      <c r="G14" s="3">
        <f>18000/5</f>
        <v>3600</v>
      </c>
      <c r="I14" s="4">
        <f>E14-G14</f>
        <v>14400</v>
      </c>
      <c r="J14" t="s">
        <v>9</v>
      </c>
    </row>
    <row r="15" spans="2:10" x14ac:dyDescent="0.25">
      <c r="G15" s="5" t="s">
        <v>13</v>
      </c>
      <c r="J15" t="s">
        <v>12</v>
      </c>
    </row>
    <row r="16" spans="2:10" x14ac:dyDescent="0.25">
      <c r="B16" t="s">
        <v>18</v>
      </c>
      <c r="C16" t="s">
        <v>14</v>
      </c>
      <c r="E16" s="3">
        <v>3000</v>
      </c>
      <c r="G16" s="3">
        <f>3000*5%</f>
        <v>150</v>
      </c>
      <c r="I16" s="4">
        <f>E16-G16</f>
        <v>2850</v>
      </c>
      <c r="J16" t="s">
        <v>20</v>
      </c>
    </row>
    <row r="17" spans="2:10" x14ac:dyDescent="0.25">
      <c r="G17" s="5" t="s">
        <v>17</v>
      </c>
      <c r="J17" t="s">
        <v>10</v>
      </c>
    </row>
    <row r="18" spans="2:10" x14ac:dyDescent="0.25">
      <c r="B18" t="s">
        <v>19</v>
      </c>
      <c r="C18" t="s">
        <v>21</v>
      </c>
      <c r="E18" s="3">
        <v>950</v>
      </c>
      <c r="G18" s="6">
        <f>950*80%</f>
        <v>760</v>
      </c>
      <c r="I18" s="4">
        <f>E18-G18</f>
        <v>190</v>
      </c>
      <c r="J18" t="s">
        <v>23</v>
      </c>
    </row>
    <row r="19" spans="2:10" x14ac:dyDescent="0.25">
      <c r="G19" s="5" t="s">
        <v>22</v>
      </c>
    </row>
    <row r="22" spans="2:10" x14ac:dyDescent="0.25">
      <c r="C22" t="s">
        <v>15</v>
      </c>
      <c r="D22" t="s">
        <v>16</v>
      </c>
    </row>
    <row r="24" spans="2:10" x14ac:dyDescent="0.25">
      <c r="B24" t="s">
        <v>1</v>
      </c>
      <c r="C24" s="1">
        <v>25000</v>
      </c>
    </row>
    <row r="25" spans="2:10" x14ac:dyDescent="0.25">
      <c r="B25" t="s">
        <v>24</v>
      </c>
    </row>
    <row r="26" spans="2:10" x14ac:dyDescent="0.25">
      <c r="B26" t="s">
        <v>15</v>
      </c>
      <c r="C26">
        <v>-2850</v>
      </c>
      <c r="E26" s="11">
        <f>25000-2850+190</f>
        <v>22340</v>
      </c>
      <c r="F26" t="s">
        <v>43</v>
      </c>
      <c r="G26" s="3">
        <f>22340*0.24</f>
        <v>5361.5999999999995</v>
      </c>
      <c r="H26" t="s">
        <v>44</v>
      </c>
    </row>
    <row r="27" spans="2:10" x14ac:dyDescent="0.25">
      <c r="B27" t="s">
        <v>25</v>
      </c>
      <c r="C27">
        <v>190</v>
      </c>
      <c r="E27" t="s">
        <v>45</v>
      </c>
    </row>
    <row r="28" spans="2:10" x14ac:dyDescent="0.25">
      <c r="B28" t="s">
        <v>26</v>
      </c>
    </row>
    <row r="29" spans="2:10" x14ac:dyDescent="0.25">
      <c r="B29" t="s">
        <v>30</v>
      </c>
      <c r="C29" s="1">
        <v>15000</v>
      </c>
      <c r="E29" t="s">
        <v>32</v>
      </c>
      <c r="F29" s="3">
        <f>15000*0.24</f>
        <v>3600</v>
      </c>
      <c r="G29" s="2" t="s">
        <v>34</v>
      </c>
    </row>
    <row r="30" spans="2:10" x14ac:dyDescent="0.25">
      <c r="B30" t="s">
        <v>31</v>
      </c>
      <c r="C30" s="7">
        <v>-14400</v>
      </c>
      <c r="E30" t="s">
        <v>33</v>
      </c>
      <c r="F30" s="3">
        <f>14400*0.24</f>
        <v>3456</v>
      </c>
      <c r="G30" s="2" t="s">
        <v>35</v>
      </c>
    </row>
    <row r="31" spans="2:10" x14ac:dyDescent="0.25">
      <c r="B31" s="2" t="s">
        <v>27</v>
      </c>
      <c r="C31" s="8">
        <f>C24+C26+C27+C29+C30</f>
        <v>22940</v>
      </c>
      <c r="E31" t="s">
        <v>28</v>
      </c>
      <c r="F31" s="3">
        <f>22940*0.24</f>
        <v>5505.5999999999995</v>
      </c>
      <c r="G31" s="2" t="s">
        <v>29</v>
      </c>
    </row>
    <row r="34" spans="2:7" x14ac:dyDescent="0.25">
      <c r="B34" s="9"/>
      <c r="C34" t="s">
        <v>36</v>
      </c>
      <c r="D34" s="9"/>
      <c r="E34" s="9"/>
    </row>
    <row r="35" spans="2:7" x14ac:dyDescent="0.25">
      <c r="B35" t="s">
        <v>40</v>
      </c>
      <c r="C35" s="5" t="s">
        <v>38</v>
      </c>
      <c r="D35" t="s">
        <v>41</v>
      </c>
      <c r="F35" s="3">
        <v>5505.6</v>
      </c>
      <c r="G35" s="3">
        <v>5505.6</v>
      </c>
    </row>
    <row r="37" spans="2:7" x14ac:dyDescent="0.25">
      <c r="B37" s="9"/>
      <c r="C37" t="s">
        <v>36</v>
      </c>
      <c r="D37" s="9"/>
      <c r="E37" s="9"/>
    </row>
    <row r="38" spans="2:7" x14ac:dyDescent="0.25">
      <c r="B38" t="s">
        <v>42</v>
      </c>
      <c r="C38" s="5" t="s">
        <v>38</v>
      </c>
      <c r="D38" t="s">
        <v>39</v>
      </c>
      <c r="F38" s="3">
        <v>3600</v>
      </c>
      <c r="G38" s="3">
        <v>3600</v>
      </c>
    </row>
    <row r="40" spans="2:7" x14ac:dyDescent="0.25">
      <c r="B40" s="9"/>
      <c r="C40" s="10">
        <v>44561</v>
      </c>
      <c r="D40" s="9"/>
      <c r="E40" s="9"/>
    </row>
    <row r="41" spans="2:7" x14ac:dyDescent="0.25">
      <c r="B41" t="s">
        <v>46</v>
      </c>
      <c r="C41" t="s">
        <v>38</v>
      </c>
      <c r="D41" t="s">
        <v>47</v>
      </c>
      <c r="F41" s="3">
        <v>3456</v>
      </c>
      <c r="G41" s="3">
        <v>3456</v>
      </c>
    </row>
    <row r="43" spans="2:7" x14ac:dyDescent="0.25">
      <c r="B43" s="12">
        <v>5361.6</v>
      </c>
    </row>
    <row r="45" spans="2:7" x14ac:dyDescent="0.25">
      <c r="B45" s="2" t="s">
        <v>48</v>
      </c>
    </row>
    <row r="46" spans="2:7" x14ac:dyDescent="0.25">
      <c r="B46" s="13">
        <v>5505.6</v>
      </c>
    </row>
    <row r="47" spans="2:7" x14ac:dyDescent="0.25">
      <c r="B47" s="13">
        <v>-3600</v>
      </c>
    </row>
    <row r="48" spans="2:7" x14ac:dyDescent="0.25">
      <c r="B48" s="9">
        <v>3456</v>
      </c>
    </row>
    <row r="49" spans="2:7" x14ac:dyDescent="0.25">
      <c r="B49">
        <f>B46+B47+B48</f>
        <v>5361.6</v>
      </c>
    </row>
    <row r="52" spans="2:7" x14ac:dyDescent="0.25">
      <c r="B52" t="s">
        <v>49</v>
      </c>
    </row>
    <row r="53" spans="2:7" x14ac:dyDescent="0.25">
      <c r="B53" t="s">
        <v>50</v>
      </c>
      <c r="C53" s="3">
        <v>30000</v>
      </c>
    </row>
    <row r="55" spans="2:7" x14ac:dyDescent="0.25">
      <c r="C55" t="s">
        <v>6</v>
      </c>
      <c r="E55" t="s">
        <v>51</v>
      </c>
      <c r="F55" t="s">
        <v>8</v>
      </c>
    </row>
    <row r="56" spans="2:7" x14ac:dyDescent="0.25">
      <c r="B56" t="s">
        <v>5</v>
      </c>
      <c r="C56">
        <v>0</v>
      </c>
      <c r="E56" s="3">
        <f>15000/5</f>
        <v>3000</v>
      </c>
      <c r="F56" s="3">
        <v>-3000</v>
      </c>
    </row>
    <row r="57" spans="2:7" x14ac:dyDescent="0.25">
      <c r="E57" s="3" t="s">
        <v>52</v>
      </c>
    </row>
    <row r="58" spans="2:7" x14ac:dyDescent="0.25">
      <c r="B58" t="s">
        <v>11</v>
      </c>
      <c r="C58">
        <v>0</v>
      </c>
      <c r="E58" s="3">
        <v>3600</v>
      </c>
      <c r="F58" s="3">
        <v>3600</v>
      </c>
    </row>
    <row r="59" spans="2:7" x14ac:dyDescent="0.25">
      <c r="E59" t="s">
        <v>13</v>
      </c>
    </row>
    <row r="61" spans="2:7" x14ac:dyDescent="0.25">
      <c r="B61" t="s">
        <v>53</v>
      </c>
      <c r="C61" s="13">
        <v>30000</v>
      </c>
      <c r="E61" t="s">
        <v>63</v>
      </c>
      <c r="F61">
        <f>30000*24%</f>
        <v>7200</v>
      </c>
      <c r="G61" s="2" t="s">
        <v>44</v>
      </c>
    </row>
    <row r="62" spans="2:7" x14ac:dyDescent="0.25">
      <c r="B62" t="s">
        <v>2</v>
      </c>
      <c r="C62" s="13">
        <v>-3000</v>
      </c>
      <c r="D62" s="14">
        <v>0.24</v>
      </c>
      <c r="E62" t="s">
        <v>57</v>
      </c>
      <c r="F62">
        <f>3000*0.24</f>
        <v>720</v>
      </c>
      <c r="G62" s="2" t="s">
        <v>58</v>
      </c>
    </row>
    <row r="63" spans="2:7" x14ac:dyDescent="0.25">
      <c r="B63" t="s">
        <v>11</v>
      </c>
      <c r="C63" s="9">
        <v>3600</v>
      </c>
      <c r="D63" s="14">
        <v>0.24</v>
      </c>
      <c r="E63" t="s">
        <v>56</v>
      </c>
      <c r="F63">
        <f>3600*0.24</f>
        <v>864</v>
      </c>
      <c r="G63" s="2" t="s">
        <v>59</v>
      </c>
    </row>
    <row r="64" spans="2:7" x14ac:dyDescent="0.25">
      <c r="B64" t="s">
        <v>54</v>
      </c>
      <c r="C64">
        <f>C61+C62+C63</f>
        <v>30600</v>
      </c>
      <c r="D64" s="14">
        <v>0.24</v>
      </c>
      <c r="E64" t="s">
        <v>55</v>
      </c>
      <c r="F64">
        <f>30600*24%</f>
        <v>7344</v>
      </c>
      <c r="G64" s="2" t="s">
        <v>29</v>
      </c>
    </row>
    <row r="67" spans="2:7" x14ac:dyDescent="0.25">
      <c r="B67" s="9"/>
      <c r="C67" t="s">
        <v>37</v>
      </c>
      <c r="D67" s="9"/>
      <c r="E67" s="9"/>
    </row>
    <row r="68" spans="2:7" x14ac:dyDescent="0.25">
      <c r="B68" t="s">
        <v>40</v>
      </c>
      <c r="C68" s="5" t="s">
        <v>38</v>
      </c>
      <c r="D68" t="s">
        <v>41</v>
      </c>
      <c r="F68">
        <v>7344</v>
      </c>
      <c r="G68" s="15">
        <v>7344</v>
      </c>
    </row>
    <row r="70" spans="2:7" x14ac:dyDescent="0.25">
      <c r="B70" s="9"/>
      <c r="C70" t="s">
        <v>37</v>
      </c>
      <c r="D70" s="9"/>
      <c r="E70" s="9"/>
    </row>
    <row r="71" spans="2:7" x14ac:dyDescent="0.25">
      <c r="B71" t="s">
        <v>60</v>
      </c>
      <c r="C71" s="5" t="s">
        <v>38</v>
      </c>
      <c r="D71" t="s">
        <v>61</v>
      </c>
      <c r="F71">
        <v>720</v>
      </c>
      <c r="G71" s="15">
        <v>720</v>
      </c>
    </row>
    <row r="73" spans="2:7" x14ac:dyDescent="0.25">
      <c r="B73" s="9"/>
      <c r="C73" t="s">
        <v>37</v>
      </c>
      <c r="D73" s="9"/>
      <c r="E73" s="9"/>
    </row>
    <row r="74" spans="2:7" x14ac:dyDescent="0.25">
      <c r="B74" t="s">
        <v>47</v>
      </c>
      <c r="C74" s="5" t="s">
        <v>38</v>
      </c>
      <c r="D74" t="s">
        <v>62</v>
      </c>
      <c r="F74">
        <v>864</v>
      </c>
      <c r="G74" s="15">
        <v>864</v>
      </c>
    </row>
    <row r="77" spans="2:7" x14ac:dyDescent="0.25">
      <c r="B77">
        <v>7344</v>
      </c>
    </row>
    <row r="78" spans="2:7" x14ac:dyDescent="0.25">
      <c r="B78">
        <v>720</v>
      </c>
    </row>
    <row r="79" spans="2:7" x14ac:dyDescent="0.25">
      <c r="B79" s="9">
        <v>-864</v>
      </c>
    </row>
    <row r="80" spans="2:7" x14ac:dyDescent="0.25">
      <c r="B80">
        <f>SUM(B77:B79)</f>
        <v>7200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A4B8-8FA5-4289-B560-0E9D7E0385A0}">
  <dimension ref="A2:F31"/>
  <sheetViews>
    <sheetView topLeftCell="A10" zoomScale="250" zoomScaleNormal="250" workbookViewId="0">
      <selection activeCell="C15" sqref="C15"/>
    </sheetView>
  </sheetViews>
  <sheetFormatPr defaultRowHeight="15" x14ac:dyDescent="0.25"/>
  <cols>
    <col min="2" max="2" width="27.140625" customWidth="1"/>
    <col min="3" max="3" width="14.5703125" customWidth="1"/>
    <col min="4" max="4" width="27" customWidth="1"/>
  </cols>
  <sheetData>
    <row r="2" spans="2:6" x14ac:dyDescent="0.25">
      <c r="B2" t="s">
        <v>64</v>
      </c>
    </row>
    <row r="4" spans="2:6" x14ac:dyDescent="0.25">
      <c r="B4" t="s">
        <v>65</v>
      </c>
      <c r="C4" t="s">
        <v>66</v>
      </c>
      <c r="D4" t="s">
        <v>67</v>
      </c>
    </row>
    <row r="5" spans="2:6" x14ac:dyDescent="0.25">
      <c r="B5" s="3">
        <v>529000</v>
      </c>
      <c r="C5" s="16">
        <v>1</v>
      </c>
      <c r="D5" s="3">
        <f>B5*C5</f>
        <v>529000</v>
      </c>
    </row>
    <row r="6" spans="2:6" x14ac:dyDescent="0.25">
      <c r="B6" s="3">
        <v>20000</v>
      </c>
      <c r="C6" s="16">
        <v>0.8</v>
      </c>
      <c r="D6" s="3">
        <f t="shared" ref="D6:D9" si="0">B6*C6</f>
        <v>16000</v>
      </c>
    </row>
    <row r="7" spans="2:6" x14ac:dyDescent="0.25">
      <c r="B7" s="3">
        <v>36000</v>
      </c>
      <c r="C7" s="16">
        <v>0.5</v>
      </c>
      <c r="D7" s="3">
        <f t="shared" si="0"/>
        <v>18000</v>
      </c>
    </row>
    <row r="8" spans="2:6" x14ac:dyDescent="0.25">
      <c r="B8" s="3">
        <v>10000</v>
      </c>
      <c r="C8" s="16">
        <v>0.1</v>
      </c>
      <c r="D8" s="3">
        <f t="shared" si="0"/>
        <v>1000</v>
      </c>
    </row>
    <row r="9" spans="2:6" x14ac:dyDescent="0.25">
      <c r="B9" s="17">
        <v>5000</v>
      </c>
      <c r="C9" s="16">
        <v>0</v>
      </c>
      <c r="D9" s="17">
        <f t="shared" si="0"/>
        <v>0</v>
      </c>
    </row>
    <row r="10" spans="2:6" x14ac:dyDescent="0.25">
      <c r="B10" s="18">
        <f>SUM(B5:B9)</f>
        <v>600000</v>
      </c>
      <c r="D10" s="18">
        <f>SUM(D5:D9)</f>
        <v>564000</v>
      </c>
    </row>
    <row r="11" spans="2:6" x14ac:dyDescent="0.25">
      <c r="B11" s="19" t="s">
        <v>68</v>
      </c>
      <c r="C11" s="3">
        <f>600000-564000</f>
        <v>36000</v>
      </c>
      <c r="D11" t="s">
        <v>69</v>
      </c>
    </row>
    <row r="12" spans="2:6" x14ac:dyDescent="0.25">
      <c r="C12" s="17">
        <v>28000</v>
      </c>
      <c r="D12" t="s">
        <v>70</v>
      </c>
    </row>
    <row r="13" spans="2:6" x14ac:dyDescent="0.25">
      <c r="C13" s="4">
        <f>C11-C12</f>
        <v>8000</v>
      </c>
      <c r="D13" t="s">
        <v>71</v>
      </c>
    </row>
    <row r="15" spans="2:6" x14ac:dyDescent="0.25">
      <c r="B15" t="s">
        <v>72</v>
      </c>
    </row>
    <row r="16" spans="2:6" x14ac:dyDescent="0.25">
      <c r="B16" s="2" t="s">
        <v>73</v>
      </c>
      <c r="F16" t="s">
        <v>74</v>
      </c>
    </row>
    <row r="17" spans="1:6" x14ac:dyDescent="0.25">
      <c r="B17" t="s">
        <v>75</v>
      </c>
      <c r="C17" s="3">
        <f>600000*0.5%</f>
        <v>3000</v>
      </c>
    </row>
    <row r="19" spans="1:6" x14ac:dyDescent="0.25">
      <c r="A19" t="s">
        <v>78</v>
      </c>
      <c r="B19" s="2" t="s">
        <v>76</v>
      </c>
    </row>
    <row r="20" spans="1:6" x14ac:dyDescent="0.25">
      <c r="B20" t="s">
        <v>77</v>
      </c>
      <c r="C20" s="3">
        <f>600000*5%</f>
        <v>30000</v>
      </c>
    </row>
    <row r="22" spans="1:6" x14ac:dyDescent="0.25">
      <c r="B22" t="s">
        <v>79</v>
      </c>
      <c r="C22" s="3">
        <v>28000</v>
      </c>
      <c r="D22" s="20" t="s">
        <v>80</v>
      </c>
      <c r="E22">
        <f>31000</f>
        <v>31000</v>
      </c>
      <c r="F22" t="s">
        <v>81</v>
      </c>
    </row>
    <row r="23" spans="1:6" x14ac:dyDescent="0.25">
      <c r="B23" t="s">
        <v>82</v>
      </c>
      <c r="D23" t="s">
        <v>83</v>
      </c>
      <c r="E23" t="s">
        <v>87</v>
      </c>
    </row>
    <row r="25" spans="1:6" x14ac:dyDescent="0.25">
      <c r="C25" s="5" t="s">
        <v>85</v>
      </c>
      <c r="D25" s="5" t="s">
        <v>86</v>
      </c>
      <c r="E25" s="5" t="s">
        <v>8</v>
      </c>
      <c r="F25" s="5" t="s">
        <v>10</v>
      </c>
    </row>
    <row r="26" spans="1:6" x14ac:dyDescent="0.25">
      <c r="B26" t="s">
        <v>84</v>
      </c>
      <c r="C26">
        <v>8000</v>
      </c>
      <c r="D26">
        <v>2000</v>
      </c>
      <c r="E26">
        <v>6000</v>
      </c>
      <c r="F26" t="s">
        <v>88</v>
      </c>
    </row>
    <row r="28" spans="1:6" x14ac:dyDescent="0.25">
      <c r="B28" t="s">
        <v>89</v>
      </c>
      <c r="C28">
        <f>6000*0.24</f>
        <v>1440</v>
      </c>
    </row>
    <row r="30" spans="1:6" x14ac:dyDescent="0.25">
      <c r="B30" s="9"/>
      <c r="C30" t="s">
        <v>91</v>
      </c>
      <c r="D30" s="9"/>
    </row>
    <row r="31" spans="1:6" x14ac:dyDescent="0.25">
      <c r="B31" t="s">
        <v>90</v>
      </c>
      <c r="C31" t="s">
        <v>38</v>
      </c>
      <c r="D31" t="s">
        <v>34</v>
      </c>
      <c r="E31">
        <v>1440</v>
      </c>
      <c r="F31">
        <v>1440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9802-5C08-4DD0-A92C-E68A8E2AD5DD}">
  <dimension ref="B2:L64"/>
  <sheetViews>
    <sheetView tabSelected="1" topLeftCell="B57" zoomScale="250" zoomScaleNormal="250" workbookViewId="0">
      <selection activeCell="G67" sqref="G67"/>
    </sheetView>
  </sheetViews>
  <sheetFormatPr defaultRowHeight="15" x14ac:dyDescent="0.25"/>
  <cols>
    <col min="5" max="5" width="28.28515625" customWidth="1"/>
    <col min="6" max="6" width="9.7109375" style="3" bestFit="1" customWidth="1"/>
    <col min="7" max="7" width="16" customWidth="1"/>
    <col min="11" max="11" width="10.140625" customWidth="1"/>
    <col min="12" max="12" width="9.7109375" bestFit="1" customWidth="1"/>
  </cols>
  <sheetData>
    <row r="2" spans="2:7" x14ac:dyDescent="0.25">
      <c r="B2" t="s">
        <v>92</v>
      </c>
    </row>
    <row r="4" spans="2:7" x14ac:dyDescent="0.25">
      <c r="B4" s="2" t="s">
        <v>93</v>
      </c>
    </row>
    <row r="6" spans="2:7" x14ac:dyDescent="0.25">
      <c r="B6" t="s">
        <v>94</v>
      </c>
      <c r="F6" s="3">
        <v>1056</v>
      </c>
    </row>
    <row r="7" spans="2:7" x14ac:dyDescent="0.25">
      <c r="B7" t="s">
        <v>95</v>
      </c>
      <c r="F7" s="3">
        <v>1200</v>
      </c>
    </row>
    <row r="8" spans="2:7" x14ac:dyDescent="0.25">
      <c r="B8" t="s">
        <v>96</v>
      </c>
      <c r="F8" s="17">
        <v>1296</v>
      </c>
    </row>
    <row r="9" spans="2:7" x14ac:dyDescent="0.25">
      <c r="B9" t="s">
        <v>98</v>
      </c>
      <c r="F9" s="11">
        <f>F6+F7+F8</f>
        <v>3552</v>
      </c>
      <c r="G9" t="s">
        <v>97</v>
      </c>
    </row>
    <row r="11" spans="2:7" x14ac:dyDescent="0.25">
      <c r="B11" t="s">
        <v>99</v>
      </c>
    </row>
    <row r="13" spans="2:7" x14ac:dyDescent="0.25">
      <c r="B13" t="s">
        <v>100</v>
      </c>
      <c r="F13" s="3">
        <v>720</v>
      </c>
    </row>
    <row r="14" spans="2:7" x14ac:dyDescent="0.25">
      <c r="B14" t="s">
        <v>101</v>
      </c>
      <c r="F14" s="17">
        <v>1200</v>
      </c>
    </row>
    <row r="15" spans="2:7" x14ac:dyDescent="0.25">
      <c r="B15" t="s">
        <v>102</v>
      </c>
      <c r="F15" s="11">
        <f>F13+F14</f>
        <v>1920</v>
      </c>
    </row>
    <row r="17" spans="2:12" x14ac:dyDescent="0.25">
      <c r="B17" s="2" t="s">
        <v>103</v>
      </c>
      <c r="F17" s="11">
        <f>F9+F15</f>
        <v>5472</v>
      </c>
    </row>
    <row r="19" spans="2:12" x14ac:dyDescent="0.25">
      <c r="B19" t="s">
        <v>104</v>
      </c>
    </row>
    <row r="21" spans="2:12" x14ac:dyDescent="0.25">
      <c r="B21" t="s">
        <v>105</v>
      </c>
      <c r="F21" s="3">
        <f>-(14640-10200)</f>
        <v>-4440</v>
      </c>
      <c r="H21" t="s">
        <v>108</v>
      </c>
      <c r="K21" t="s">
        <v>111</v>
      </c>
      <c r="L21" t="s">
        <v>112</v>
      </c>
    </row>
    <row r="22" spans="2:12" x14ac:dyDescent="0.25">
      <c r="B22" t="s">
        <v>106</v>
      </c>
      <c r="F22" s="3">
        <f>-(8496-6720)</f>
        <v>-1776</v>
      </c>
      <c r="G22" s="5" t="s">
        <v>114</v>
      </c>
      <c r="H22" t="s">
        <v>109</v>
      </c>
      <c r="K22" t="s">
        <v>110</v>
      </c>
      <c r="L22" t="s">
        <v>113</v>
      </c>
    </row>
    <row r="23" spans="2:12" x14ac:dyDescent="0.25">
      <c r="B23" t="s">
        <v>107</v>
      </c>
      <c r="F23" s="17">
        <f>-(9600-6960)</f>
        <v>-2640</v>
      </c>
      <c r="G23" s="21" t="s">
        <v>115</v>
      </c>
      <c r="K23" s="3">
        <f>8400-1680</f>
        <v>6720</v>
      </c>
      <c r="L23" s="3">
        <f>10896-2400</f>
        <v>8496</v>
      </c>
    </row>
    <row r="25" spans="2:12" x14ac:dyDescent="0.25">
      <c r="C25" t="s">
        <v>116</v>
      </c>
      <c r="F25" s="3">
        <f>F21+F22+F23</f>
        <v>-8856</v>
      </c>
    </row>
    <row r="27" spans="2:12" x14ac:dyDescent="0.25">
      <c r="B27" s="2" t="s">
        <v>117</v>
      </c>
      <c r="F27" s="11">
        <f>F17+F25</f>
        <v>-3384</v>
      </c>
    </row>
    <row r="29" spans="2:12" x14ac:dyDescent="0.25">
      <c r="B29" s="22" t="s">
        <v>118</v>
      </c>
    </row>
    <row r="30" spans="2:12" x14ac:dyDescent="0.25">
      <c r="B30" t="s">
        <v>119</v>
      </c>
      <c r="F30" s="3">
        <v>-1296</v>
      </c>
    </row>
    <row r="31" spans="2:12" x14ac:dyDescent="0.25">
      <c r="B31" t="s">
        <v>120</v>
      </c>
      <c r="F31" s="3">
        <v>-480</v>
      </c>
    </row>
    <row r="32" spans="2:12" x14ac:dyDescent="0.25">
      <c r="B32" t="s">
        <v>121</v>
      </c>
      <c r="F32" s="17">
        <v>-480</v>
      </c>
    </row>
    <row r="33" spans="2:7" x14ac:dyDescent="0.25">
      <c r="B33" t="s">
        <v>123</v>
      </c>
      <c r="F33" s="3">
        <f>F30+F31+F32</f>
        <v>-2256</v>
      </c>
      <c r="G33" t="s">
        <v>122</v>
      </c>
    </row>
    <row r="35" spans="2:7" x14ac:dyDescent="0.25">
      <c r="B35" s="2" t="s">
        <v>124</v>
      </c>
      <c r="C35" s="2"/>
      <c r="D35" s="2"/>
      <c r="E35" s="2"/>
      <c r="F35" s="11">
        <f>F27+F33</f>
        <v>-5640</v>
      </c>
    </row>
    <row r="37" spans="2:7" x14ac:dyDescent="0.25">
      <c r="B37" s="24" t="s">
        <v>125</v>
      </c>
    </row>
    <row r="39" spans="2:7" x14ac:dyDescent="0.25">
      <c r="B39" t="s">
        <v>126</v>
      </c>
    </row>
    <row r="40" spans="2:7" x14ac:dyDescent="0.25">
      <c r="B40" t="s">
        <v>127</v>
      </c>
      <c r="F40" s="3">
        <v>-2640</v>
      </c>
    </row>
    <row r="42" spans="2:7" x14ac:dyDescent="0.25">
      <c r="B42" t="s">
        <v>128</v>
      </c>
    </row>
    <row r="43" spans="2:7" x14ac:dyDescent="0.25">
      <c r="B43" t="s">
        <v>129</v>
      </c>
      <c r="F43" s="17">
        <v>480</v>
      </c>
    </row>
    <row r="45" spans="2:7" x14ac:dyDescent="0.25">
      <c r="B45" s="24" t="s">
        <v>130</v>
      </c>
      <c r="C45" s="24"/>
      <c r="D45" s="24"/>
      <c r="E45" s="24"/>
      <c r="F45" s="25">
        <f>F40+F43</f>
        <v>-2160</v>
      </c>
    </row>
    <row r="47" spans="2:7" x14ac:dyDescent="0.25">
      <c r="B47" s="23" t="s">
        <v>131</v>
      </c>
    </row>
    <row r="49" spans="2:7" x14ac:dyDescent="0.25">
      <c r="B49" t="s">
        <v>132</v>
      </c>
    </row>
    <row r="50" spans="2:7" x14ac:dyDescent="0.25">
      <c r="B50" t="s">
        <v>133</v>
      </c>
      <c r="F50" s="3">
        <v>4800</v>
      </c>
    </row>
    <row r="51" spans="2:7" x14ac:dyDescent="0.25">
      <c r="B51" t="s">
        <v>134</v>
      </c>
      <c r="F51" s="3">
        <v>-480</v>
      </c>
    </row>
    <row r="53" spans="2:7" x14ac:dyDescent="0.25">
      <c r="B53" t="s">
        <v>135</v>
      </c>
    </row>
    <row r="54" spans="2:7" x14ac:dyDescent="0.25">
      <c r="B54" t="s">
        <v>136</v>
      </c>
      <c r="F54" s="3">
        <v>3264</v>
      </c>
    </row>
    <row r="55" spans="2:7" x14ac:dyDescent="0.25">
      <c r="B55" t="s">
        <v>137</v>
      </c>
      <c r="F55" s="17">
        <v>-840</v>
      </c>
    </row>
    <row r="57" spans="2:7" x14ac:dyDescent="0.25">
      <c r="B57" s="23" t="s">
        <v>138</v>
      </c>
      <c r="C57" s="23"/>
      <c r="D57" s="23"/>
      <c r="E57" s="23"/>
      <c r="F57" s="26">
        <f>F50+F51+F54+F55</f>
        <v>6744</v>
      </c>
    </row>
    <row r="59" spans="2:7" x14ac:dyDescent="0.25">
      <c r="B59" t="s">
        <v>139</v>
      </c>
      <c r="F59" s="3">
        <f>F35+F45+F57</f>
        <v>-1056</v>
      </c>
      <c r="G59" t="s">
        <v>140</v>
      </c>
    </row>
    <row r="61" spans="2:7" x14ac:dyDescent="0.25">
      <c r="B61" t="s">
        <v>141</v>
      </c>
      <c r="F61" s="3">
        <v>1800</v>
      </c>
    </row>
    <row r="62" spans="2:7" x14ac:dyDescent="0.25">
      <c r="B62" t="s">
        <v>142</v>
      </c>
      <c r="F62" s="3">
        <v>744</v>
      </c>
    </row>
    <row r="63" spans="2:7" ht="15.75" thickBot="1" x14ac:dyDescent="0.3">
      <c r="F63" s="27">
        <f>-(F61-F62)</f>
        <v>-1056</v>
      </c>
    </row>
    <row r="64" spans="2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Spedicato</dc:creator>
  <cp:lastModifiedBy>Marta Spedicato</cp:lastModifiedBy>
  <dcterms:created xsi:type="dcterms:W3CDTF">2026-05-08T07:12:11Z</dcterms:created>
  <dcterms:modified xsi:type="dcterms:W3CDTF">2026-05-08T10:44:16Z</dcterms:modified>
</cp:coreProperties>
</file>