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maria.gambaro\Desktop\Didattica\UPO-corsi\2025-26\FBA-2526\Lez6-Forecast\"/>
    </mc:Choice>
  </mc:AlternateContent>
  <xr:revisionPtr revIDLastSave="0" documentId="13_ncr:1_{1D5C1F20-4BB0-4F6D-BFD9-FC701D2FB118}" xr6:coauthVersionLast="47" xr6:coauthVersionMax="47" xr10:uidLastSave="{00000000-0000-0000-0000-000000000000}"/>
  <bookViews>
    <workbookView xWindow="-110" yWindow="-110" windowWidth="25820" windowHeight="15500" xr2:uid="{7F41B358-2CDD-4F71-84E6-A91080AEF4EC}"/>
  </bookViews>
  <sheets>
    <sheet name="Basic Forecast" sheetId="1" r:id="rId1"/>
  </sheets>
  <definedNames>
    <definedName name="solver_adj" localSheetId="0" hidden="1">'Basic Forecast'!$I$5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'Basic Forecast'!$I$5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'Basic Forecast'!$Q$1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hs1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" i="1" l="1"/>
  <c r="S1" i="1"/>
  <c r="R2" i="1"/>
  <c r="S2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K15" i="1"/>
  <c r="K8" i="1"/>
  <c r="K9" i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J8" i="1"/>
  <c r="J9" i="1"/>
  <c r="J10" i="1"/>
  <c r="J11" i="1"/>
  <c r="J12" i="1"/>
  <c r="J13" i="1"/>
  <c r="J14" i="1"/>
  <c r="P1" i="1"/>
  <c r="P2" i="1" s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H15" i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I8" i="1"/>
  <c r="Q8" i="1" s="1"/>
  <c r="I9" i="1"/>
  <c r="Q9" i="1" s="1"/>
  <c r="I10" i="1"/>
  <c r="Q10" i="1" s="1"/>
  <c r="I11" i="1"/>
  <c r="Q11" i="1" s="1"/>
  <c r="I12" i="1"/>
  <c r="Q12" i="1" s="1"/>
  <c r="I13" i="1"/>
  <c r="Q13" i="1" s="1"/>
  <c r="I14" i="1"/>
  <c r="Q14" i="1" s="1"/>
  <c r="H8" i="1"/>
  <c r="H9" i="1"/>
  <c r="H10" i="1"/>
  <c r="H11" i="1"/>
  <c r="H12" i="1"/>
  <c r="H13" i="1"/>
  <c r="H14" i="1"/>
  <c r="L1" i="1"/>
  <c r="L2" i="1" s="1"/>
  <c r="M1" i="1"/>
  <c r="N1" i="1"/>
  <c r="N2" i="1" s="1"/>
  <c r="O1" i="1"/>
  <c r="M2" i="1"/>
  <c r="O2" i="1"/>
  <c r="L8" i="1"/>
  <c r="O15" i="1"/>
  <c r="O8" i="1"/>
  <c r="O9" i="1"/>
  <c r="O10" i="1"/>
  <c r="O11" i="1"/>
  <c r="O12" i="1"/>
  <c r="O13" i="1"/>
  <c r="O14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M15" i="1"/>
  <c r="M8" i="1"/>
  <c r="M9" i="1"/>
  <c r="M10" i="1"/>
  <c r="M11" i="1"/>
  <c r="M12" i="1"/>
  <c r="M13" i="1"/>
  <c r="M14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G30" i="1"/>
  <c r="G26" i="1"/>
  <c r="G2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3" i="1"/>
  <c r="G24" i="1"/>
  <c r="G25" i="1"/>
  <c r="G27" i="1"/>
  <c r="G28" i="1"/>
  <c r="G29" i="1"/>
  <c r="G31" i="1"/>
  <c r="F21" i="1"/>
  <c r="F18" i="1"/>
  <c r="F8" i="1"/>
  <c r="F9" i="1"/>
  <c r="F10" i="1"/>
  <c r="F11" i="1"/>
  <c r="F12" i="1"/>
  <c r="F13" i="1"/>
  <c r="F14" i="1"/>
  <c r="F15" i="1"/>
  <c r="F16" i="1"/>
  <c r="F17" i="1"/>
  <c r="F19" i="1"/>
  <c r="F20" i="1"/>
  <c r="F22" i="1"/>
  <c r="F23" i="1"/>
  <c r="F24" i="1"/>
  <c r="F25" i="1"/>
  <c r="F26" i="1"/>
  <c r="F27" i="1"/>
  <c r="F28" i="1"/>
  <c r="F29" i="1"/>
  <c r="F30" i="1"/>
  <c r="F31" i="1"/>
  <c r="E23" i="1"/>
  <c r="E20" i="1"/>
  <c r="E17" i="1"/>
  <c r="E8" i="1"/>
  <c r="E9" i="1"/>
  <c r="E10" i="1"/>
  <c r="E11" i="1"/>
  <c r="E12" i="1"/>
  <c r="E13" i="1"/>
  <c r="E14" i="1"/>
  <c r="E15" i="1"/>
  <c r="E16" i="1"/>
  <c r="E18" i="1"/>
  <c r="E19" i="1"/>
  <c r="E21" i="1"/>
  <c r="E22" i="1"/>
  <c r="E24" i="1"/>
  <c r="E25" i="1"/>
  <c r="E26" i="1"/>
  <c r="E27" i="1"/>
  <c r="E28" i="1"/>
  <c r="E29" i="1"/>
  <c r="E30" i="1"/>
  <c r="E31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J15" i="1"/>
  <c r="J16" i="1"/>
  <c r="J17" i="1"/>
  <c r="J18" i="1"/>
  <c r="J20" i="1"/>
  <c r="J21" i="1"/>
  <c r="J22" i="1"/>
  <c r="J23" i="1"/>
  <c r="J24" i="1"/>
  <c r="J25" i="1"/>
  <c r="J26" i="1"/>
  <c r="J27" i="1"/>
  <c r="J28" i="1"/>
  <c r="J29" i="1"/>
  <c r="J30" i="1"/>
  <c r="J31" i="1"/>
  <c r="J19" i="1"/>
  <c r="I15" i="1" l="1"/>
  <c r="I16" i="1" l="1"/>
  <c r="Q15" i="1"/>
  <c r="I17" i="1" l="1"/>
  <c r="Q16" i="1"/>
  <c r="I18" i="1" l="1"/>
  <c r="Q17" i="1"/>
  <c r="I19" i="1" l="1"/>
  <c r="Q18" i="1"/>
  <c r="I20" i="1" l="1"/>
  <c r="Q19" i="1"/>
  <c r="I21" i="1" l="1"/>
  <c r="Q20" i="1"/>
  <c r="I22" i="1" l="1"/>
  <c r="Q21" i="1"/>
  <c r="I23" i="1" l="1"/>
  <c r="Q22" i="1"/>
  <c r="I24" i="1" l="1"/>
  <c r="Q23" i="1"/>
  <c r="I25" i="1" l="1"/>
  <c r="Q24" i="1"/>
  <c r="I26" i="1" l="1"/>
  <c r="Q25" i="1"/>
  <c r="I27" i="1" l="1"/>
  <c r="Q26" i="1"/>
  <c r="I28" i="1" l="1"/>
  <c r="Q27" i="1"/>
  <c r="I29" i="1" l="1"/>
  <c r="Q28" i="1"/>
  <c r="I30" i="1" l="1"/>
  <c r="Q29" i="1"/>
  <c r="I31" i="1" l="1"/>
  <c r="Q31" i="1" s="1"/>
  <c r="Q30" i="1"/>
  <c r="Q1" i="1" l="1"/>
  <c r="Q2" i="1" s="1"/>
</calcChain>
</file>

<file path=xl/sharedStrings.xml><?xml version="1.0" encoding="utf-8"?>
<sst xmlns="http://schemas.openxmlformats.org/spreadsheetml/2006/main" count="25" uniqueCount="23">
  <si>
    <t>Month</t>
  </si>
  <si>
    <t>Naive Forecast</t>
  </si>
  <si>
    <t>Moving Ave. Forecast</t>
  </si>
  <si>
    <t>alpha</t>
  </si>
  <si>
    <t>k</t>
  </si>
  <si>
    <t>Std. Err.:</t>
  </si>
  <si>
    <t>Exponential Smoothing</t>
  </si>
  <si>
    <t>Period</t>
  </si>
  <si>
    <t>Sales</t>
  </si>
  <si>
    <t>Average All Past Forecast</t>
  </si>
  <si>
    <t>Exponential Smoothing 2</t>
  </si>
  <si>
    <t>Moving Ave. Forecast 2</t>
  </si>
  <si>
    <t>Sq Err Naive Forecast</t>
  </si>
  <si>
    <t>Sq Err Average All Past Forecast</t>
  </si>
  <si>
    <t>Sq Err Moving Ave. Forecast</t>
  </si>
  <si>
    <t>Sq Err Moving Ave. Forecast 2</t>
  </si>
  <si>
    <t>Sq Err Exponential Smoothing</t>
  </si>
  <si>
    <t>Sq Err Exponential Smoothing 2</t>
  </si>
  <si>
    <t>Forecast ETS</t>
  </si>
  <si>
    <t>Sq Err Forecast ETS</t>
  </si>
  <si>
    <t>SQ Err Linear</t>
  </si>
  <si>
    <t>Forecast linear</t>
  </si>
  <si>
    <t>MSE 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</si>
</sst>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\,\ yyyy"/>
    <numFmt numFmtId="170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3" borderId="1"/>
    <xf numFmtId="0" fontId="2" fillId="2" borderId="1">
      <alignment wrapText="1"/>
    </xf>
  </cellStyleXfs>
  <cellXfs count="22">
    <xf numFmtId="0" fontId="0" fillId="0" borderId="0" xfId="0"/>
    <xf numFmtId="164" fontId="0" fillId="0" borderId="1" xfId="0" applyNumberFormat="1" applyBorder="1"/>
    <xf numFmtId="0" fontId="0" fillId="0" borderId="1" xfId="0" applyBorder="1"/>
    <xf numFmtId="2" fontId="0" fillId="3" borderId="1" xfId="0" applyNumberFormat="1" applyFill="1" applyBorder="1"/>
    <xf numFmtId="2" fontId="0" fillId="0" borderId="1" xfId="0" applyNumberFormat="1" applyBorder="1"/>
    <xf numFmtId="0" fontId="3" fillId="0" borderId="0" xfId="0" applyFont="1" applyAlignment="1">
      <alignment horizontal="right"/>
    </xf>
    <xf numFmtId="1" fontId="0" fillId="3" borderId="1" xfId="0" applyNumberFormat="1" applyFill="1" applyBorder="1"/>
    <xf numFmtId="1" fontId="0" fillId="0" borderId="0" xfId="0" applyNumberForma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2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0" fillId="0" borderId="6" xfId="0" applyBorder="1"/>
    <xf numFmtId="164" fontId="0" fillId="0" borderId="7" xfId="0" applyNumberFormat="1" applyBorder="1"/>
    <xf numFmtId="0" fontId="0" fillId="0" borderId="7" xfId="0" applyBorder="1"/>
    <xf numFmtId="2" fontId="0" fillId="3" borderId="7" xfId="0" applyNumberFormat="1" applyFill="1" applyBorder="1"/>
    <xf numFmtId="0" fontId="2" fillId="2" borderId="1" xfId="0" applyFont="1" applyFill="1" applyBorder="1" applyAlignment="1">
      <alignment horizontal="right"/>
    </xf>
    <xf numFmtId="1" fontId="0" fillId="4" borderId="1" xfId="0" applyNumberFormat="1" applyFill="1" applyBorder="1"/>
    <xf numFmtId="170" fontId="0" fillId="4" borderId="1" xfId="0" applyNumberFormat="1" applyFill="1" applyBorder="1"/>
  </cellXfs>
  <cellStyles count="3">
    <cellStyle name="Blue" xfId="2" xr:uid="{7AD0E3D9-059D-45AE-94DD-1DFC324A2EAC}"/>
    <cellStyle name="GreenFormula" xfId="1" xr:uid="{564800FB-34A9-46E0-A5EA-F018F5AA59AA}"/>
    <cellStyle name="Normal" xfId="0" builtinId="0"/>
  </cellStyles>
  <dxfs count="24">
    <dxf>
      <numFmt numFmtId="2" formatCode="0.00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mmm\,\ 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CCFFCC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EC2201D7-0172-421C-992F-F86107CC2B6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'Basic Forecast'!$C$7</c:f>
              <c:strCache>
                <c:ptCount val="1"/>
                <c:pt idx="0">
                  <c:v>Sales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'Basic Forecast'!$B$8:$B$31</c:f>
              <c:numCache>
                <c:formatCode>mmm\,\ yyyy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xVal>
          <c:yVal>
            <c:numRef>
              <c:f>'Basic Forecast'!$C$8:$C$31</c:f>
              <c:numCache>
                <c:formatCode>General</c:formatCode>
                <c:ptCount val="24"/>
                <c:pt idx="0">
                  <c:v>476</c:v>
                </c:pt>
                <c:pt idx="1">
                  <c:v>496</c:v>
                </c:pt>
                <c:pt idx="2">
                  <c:v>490</c:v>
                </c:pt>
                <c:pt idx="3">
                  <c:v>570</c:v>
                </c:pt>
                <c:pt idx="4">
                  <c:v>549</c:v>
                </c:pt>
                <c:pt idx="5">
                  <c:v>576</c:v>
                </c:pt>
                <c:pt idx="6">
                  <c:v>531</c:v>
                </c:pt>
                <c:pt idx="7">
                  <c:v>497</c:v>
                </c:pt>
                <c:pt idx="8">
                  <c:v>593</c:v>
                </c:pt>
                <c:pt idx="9">
                  <c:v>500</c:v>
                </c:pt>
                <c:pt idx="10">
                  <c:v>578</c:v>
                </c:pt>
                <c:pt idx="11">
                  <c:v>603</c:v>
                </c:pt>
                <c:pt idx="12">
                  <c:v>490</c:v>
                </c:pt>
                <c:pt idx="13">
                  <c:v>535</c:v>
                </c:pt>
                <c:pt idx="14">
                  <c:v>699</c:v>
                </c:pt>
                <c:pt idx="15">
                  <c:v>652</c:v>
                </c:pt>
                <c:pt idx="16">
                  <c:v>695</c:v>
                </c:pt>
                <c:pt idx="17">
                  <c:v>675</c:v>
                </c:pt>
                <c:pt idx="18">
                  <c:v>727</c:v>
                </c:pt>
                <c:pt idx="19">
                  <c:v>695</c:v>
                </c:pt>
                <c:pt idx="20">
                  <c:v>700</c:v>
                </c:pt>
                <c:pt idx="21">
                  <c:v>647</c:v>
                </c:pt>
                <c:pt idx="22">
                  <c:v>712</c:v>
                </c:pt>
                <c:pt idx="23">
                  <c:v>715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B1-4AD9-9566-7F1202CCE4CB}"/>
            </c:ext>
          </c:extLst>
        </c:ser>
        <c:ser>
          <c:idx val="2"/>
          <c:order val="1"/>
          <c:tx>
            <c:strRef>
              <c:f>'Basic Forecast'!$E$7</c:f>
              <c:strCache>
                <c:ptCount val="1"/>
                <c:pt idx="0">
                  <c:v>Average All Past Forecast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'Basic Forecast'!$B$9:$B$31</c:f>
              <c:numCache>
                <c:formatCode>mmm\,\ yyyy</c:formatCode>
                <c:ptCount val="23"/>
                <c:pt idx="0">
                  <c:v>41671</c:v>
                </c:pt>
                <c:pt idx="1">
                  <c:v>41699</c:v>
                </c:pt>
                <c:pt idx="2">
                  <c:v>41730</c:v>
                </c:pt>
                <c:pt idx="3">
                  <c:v>41760</c:v>
                </c:pt>
                <c:pt idx="4">
                  <c:v>41791</c:v>
                </c:pt>
                <c:pt idx="5">
                  <c:v>41821</c:v>
                </c:pt>
                <c:pt idx="6">
                  <c:v>41852</c:v>
                </c:pt>
                <c:pt idx="7">
                  <c:v>41883</c:v>
                </c:pt>
                <c:pt idx="8">
                  <c:v>41913</c:v>
                </c:pt>
                <c:pt idx="9">
                  <c:v>41944</c:v>
                </c:pt>
                <c:pt idx="10">
                  <c:v>41974</c:v>
                </c:pt>
                <c:pt idx="11">
                  <c:v>42005</c:v>
                </c:pt>
                <c:pt idx="12">
                  <c:v>42036</c:v>
                </c:pt>
                <c:pt idx="13">
                  <c:v>42064</c:v>
                </c:pt>
                <c:pt idx="14">
                  <c:v>42095</c:v>
                </c:pt>
                <c:pt idx="15">
                  <c:v>42125</c:v>
                </c:pt>
                <c:pt idx="16">
                  <c:v>42156</c:v>
                </c:pt>
                <c:pt idx="17">
                  <c:v>42186</c:v>
                </c:pt>
                <c:pt idx="18">
                  <c:v>42217</c:v>
                </c:pt>
                <c:pt idx="19">
                  <c:v>42248</c:v>
                </c:pt>
                <c:pt idx="20">
                  <c:v>42278</c:v>
                </c:pt>
                <c:pt idx="21">
                  <c:v>42309</c:v>
                </c:pt>
                <c:pt idx="22">
                  <c:v>42339</c:v>
                </c:pt>
              </c:numCache>
            </c:numRef>
          </c:xVal>
          <c:yVal>
            <c:numRef>
              <c:f>'Basic Forecast'!$E$9:$E$31</c:f>
              <c:numCache>
                <c:formatCode>0.00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526.85714285714289</c:v>
                </c:pt>
                <c:pt idx="7">
                  <c:v>523.125</c:v>
                </c:pt>
                <c:pt idx="8">
                  <c:v>530.88888888888891</c:v>
                </c:pt>
                <c:pt idx="9">
                  <c:v>527.79999999999995</c:v>
                </c:pt>
                <c:pt idx="10">
                  <c:v>532.36363636363637</c:v>
                </c:pt>
                <c:pt idx="11">
                  <c:v>538.25</c:v>
                </c:pt>
                <c:pt idx="12">
                  <c:v>534.53846153846155</c:v>
                </c:pt>
                <c:pt idx="13">
                  <c:v>534.57142857142856</c:v>
                </c:pt>
                <c:pt idx="14">
                  <c:v>545.5333333333333</c:v>
                </c:pt>
                <c:pt idx="15">
                  <c:v>552.1875</c:v>
                </c:pt>
                <c:pt idx="16">
                  <c:v>560.58823529411768</c:v>
                </c:pt>
                <c:pt idx="17">
                  <c:v>566.94444444444446</c:v>
                </c:pt>
                <c:pt idx="18">
                  <c:v>575.36842105263156</c:v>
                </c:pt>
                <c:pt idx="19">
                  <c:v>581.35</c:v>
                </c:pt>
                <c:pt idx="20">
                  <c:v>587</c:v>
                </c:pt>
                <c:pt idx="21">
                  <c:v>589.72727272727275</c:v>
                </c:pt>
                <c:pt idx="22">
                  <c:v>595.04347826086962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2B1-4AD9-9566-7F1202CCE4CB}"/>
            </c:ext>
          </c:extLst>
        </c:ser>
        <c:ser>
          <c:idx val="4"/>
          <c:order val="2"/>
          <c:tx>
            <c:strRef>
              <c:f>'Basic Forecast'!$I$7</c:f>
              <c:strCache>
                <c:ptCount val="1"/>
                <c:pt idx="0">
                  <c:v>Exponential Smoothing 2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'Basic Forecast'!$B$8:$B$31</c:f>
              <c:numCache>
                <c:formatCode>mmm\,\ yyyy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xVal>
          <c:yVal>
            <c:numRef>
              <c:f>'Basic Forecast'!$I$8:$I$31</c:f>
              <c:numCache>
                <c:formatCode>0.00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531</c:v>
                </c:pt>
                <c:pt idx="7">
                  <c:v>531</c:v>
                </c:pt>
                <c:pt idx="8">
                  <c:v>514.22652083798926</c:v>
                </c:pt>
                <c:pt idx="9">
                  <c:v>553.08844175690319</c:v>
                </c:pt>
                <c:pt idx="10">
                  <c:v>526.89791612299041</c:v>
                </c:pt>
                <c:pt idx="11">
                  <c:v>552.10849668317701</c:v>
                </c:pt>
                <c:pt idx="12">
                  <c:v>577.21518993047493</c:v>
                </c:pt>
                <c:pt idx="13">
                  <c:v>534.1886554919563</c:v>
                </c:pt>
                <c:pt idx="14">
                  <c:v>534.58892226251169</c:v>
                </c:pt>
                <c:pt idx="15">
                  <c:v>615.69909245173199</c:v>
                </c:pt>
                <c:pt idx="16">
                  <c:v>633.60769587299524</c:v>
                </c:pt>
                <c:pt idx="17">
                  <c:v>663.89482922541117</c:v>
                </c:pt>
                <c:pt idx="18">
                  <c:v>669.37342777182698</c:v>
                </c:pt>
                <c:pt idx="19">
                  <c:v>697.80278390263197</c:v>
                </c:pt>
                <c:pt idx="20">
                  <c:v>696.42006515597268</c:v>
                </c:pt>
                <c:pt idx="21">
                  <c:v>698.18618170031527</c:v>
                </c:pt>
                <c:pt idx="22">
                  <c:v>672.93411251992893</c:v>
                </c:pt>
                <c:pt idx="23">
                  <c:v>692.20678456676512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2B1-4AD9-9566-7F1202CCE4CB}"/>
            </c:ext>
          </c:extLst>
        </c:ser>
        <c:ser>
          <c:idx val="1"/>
          <c:order val="3"/>
          <c:tx>
            <c:strRef>
              <c:f>'Basic Forecast'!$J$7</c:f>
              <c:strCache>
                <c:ptCount val="1"/>
                <c:pt idx="0">
                  <c:v>Forecast ETS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'Basic Forecast'!$B$8:$B$31</c:f>
              <c:numCache>
                <c:formatCode>mmm\,\ yyyy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xVal>
          <c:yVal>
            <c:numRef>
              <c:f>'Basic Forecast'!$J$8:$J$31</c:f>
              <c:numCache>
                <c:formatCode>0.00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572.40515412798709</c:v>
                </c:pt>
                <c:pt idx="8">
                  <c:v>516.76605945802226</c:v>
                </c:pt>
                <c:pt idx="9">
                  <c:v>570.93601040430144</c:v>
                </c:pt>
                <c:pt idx="10">
                  <c:v>574.88798656985227</c:v>
                </c:pt>
                <c:pt idx="11">
                  <c:v>571.15335556302921</c:v>
                </c:pt>
                <c:pt idx="12">
                  <c:v>585.11818857979313</c:v>
                </c:pt>
                <c:pt idx="13">
                  <c:v>557.50871335978979</c:v>
                </c:pt>
                <c:pt idx="14">
                  <c:v>553.01504728950579</c:v>
                </c:pt>
                <c:pt idx="15">
                  <c:v>599.27717140044876</c:v>
                </c:pt>
                <c:pt idx="16">
                  <c:v>618.89027705975491</c:v>
                </c:pt>
                <c:pt idx="17">
                  <c:v>638.59244627166925</c:v>
                </c:pt>
                <c:pt idx="18">
                  <c:v>656.88416273978999</c:v>
                </c:pt>
                <c:pt idx="19">
                  <c:v>685.2568246220219</c:v>
                </c:pt>
                <c:pt idx="20">
                  <c:v>698.78681914128742</c:v>
                </c:pt>
                <c:pt idx="21">
                  <c:v>710.31646775271247</c:v>
                </c:pt>
                <c:pt idx="22">
                  <c:v>706.48042286720988</c:v>
                </c:pt>
                <c:pt idx="23">
                  <c:v>717.53780467161187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96-40EC-B6E3-924AD07E27DA}"/>
            </c:ext>
          </c:extLst>
        </c:ser>
        <c:ser>
          <c:idx val="3"/>
          <c:order val="4"/>
          <c:tx>
            <c:strRef>
              <c:f>'Basic Forecast'!$K$7</c:f>
              <c:strCache>
                <c:ptCount val="1"/>
                <c:pt idx="0">
                  <c:v>Forecast linear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'Basic Forecast'!$B$8:$B$31</c:f>
              <c:numCache>
                <c:formatCode>mmm\,\ yyyy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xVal>
          <c:yVal>
            <c:numRef>
              <c:f>'Basic Forecast'!$K$8:$K$31</c:f>
              <c:numCache>
                <c:formatCode>0.00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581.71428571428578</c:v>
                </c:pt>
                <c:pt idx="8">
                  <c:v>553.07142857142856</c:v>
                </c:pt>
                <c:pt idx="9">
                  <c:v>577.47222222222229</c:v>
                </c:pt>
                <c:pt idx="10">
                  <c:v>555.79999999999995</c:v>
                </c:pt>
                <c:pt idx="11">
                  <c:v>568.9636363636364</c:v>
                </c:pt>
                <c:pt idx="12">
                  <c:v>586.40909090909099</c:v>
                </c:pt>
                <c:pt idx="13">
                  <c:v>564.15384615384619</c:v>
                </c:pt>
                <c:pt idx="14">
                  <c:v>560.05494505494505</c:v>
                </c:pt>
                <c:pt idx="15">
                  <c:v>600.50476190476184</c:v>
                </c:pt>
                <c:pt idx="16">
                  <c:v>620.25</c:v>
                </c:pt>
                <c:pt idx="17">
                  <c:v>645.84558823529414</c:v>
                </c:pt>
                <c:pt idx="18">
                  <c:v>661.79738562091507</c:v>
                </c:pt>
                <c:pt idx="19">
                  <c:v>685.50877192982443</c:v>
                </c:pt>
                <c:pt idx="20">
                  <c:v>698.42105263157896</c:v>
                </c:pt>
                <c:pt idx="21">
                  <c:v>709.87142857142862</c:v>
                </c:pt>
                <c:pt idx="22">
                  <c:v>709.61038961038957</c:v>
                </c:pt>
                <c:pt idx="23">
                  <c:v>720.45059288537561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4696-40EC-B6E3-924AD07E2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784760"/>
        <c:axId val="622785080"/>
      </c:scatterChart>
      <c:valAx>
        <c:axId val="622784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,\ 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785080"/>
        <c:crosses val="autoZero"/>
        <c:crossBetween val="midCat"/>
      </c:valAx>
      <c:valAx>
        <c:axId val="622785080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7847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372166</xdr:colOff>
      <xdr:row>4</xdr:row>
      <xdr:rowOff>26502</xdr:rowOff>
    </xdr:from>
    <xdr:to>
      <xdr:col>33</xdr:col>
      <xdr:colOff>440636</xdr:colOff>
      <xdr:row>20</xdr:row>
      <xdr:rowOff>150743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BBD27B-F93F-4522-AC63-2A430E4FE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4DF9AB4-E304-4FC9-B833-B40C24C6177D}" name="Tab_sales" displayName="Tab_sales" ref="A7:S31" totalsRowShown="0" headerRowDxfId="23" dataDxfId="21" headerRowBorderDxfId="22" tableBorderDxfId="20" totalsRowBorderDxfId="19">
  <autoFilter ref="A7:S31" xr:uid="{D4DF9AB4-E304-4FC9-B833-B40C24C6177D}"/>
  <tableColumns count="19">
    <tableColumn id="1" xr3:uid="{BF399717-A7D1-4030-8E70-CD8295C31396}" name="Period" dataDxfId="18"/>
    <tableColumn id="2" xr3:uid="{00A3FCBC-542E-4613-AFE6-B16FA53C62F3}" name="Month" dataDxfId="17"/>
    <tableColumn id="3" xr3:uid="{01470735-84A7-4DBF-9CA7-7DDF672110F2}" name="Sales" dataDxfId="16"/>
    <tableColumn id="4" xr3:uid="{068AD4AD-39AD-4DB6-9E95-F2903A31C7EE}" name="Naive Forecast" dataDxfId="15">
      <calculatedColumnFormula>IF(Tab_sales[[#This Row],[Period]]&gt;7,C7,NA())</calculatedColumnFormula>
    </tableColumn>
    <tableColumn id="5" xr3:uid="{DCBCE93B-9F0E-4A6B-8032-9641DCC5DC0B}" name="Average All Past Forecast" dataDxfId="14">
      <calculatedColumnFormula>IF(Tab_sales[[#This Row],[Period]]&gt;7,AVERAGE($C$8:C7),NA())</calculatedColumnFormula>
    </tableColumn>
    <tableColumn id="6" xr3:uid="{C64D5C98-23BC-4A35-8C3D-69AB80C67BFA}" name="Moving Ave. Forecast" dataDxfId="13">
      <calculatedColumnFormula>IF(Tab_sales[[#This Row],[Period]]&gt;7,AVERAGE(C5:C7),NA())</calculatedColumnFormula>
    </tableColumn>
    <tableColumn id="7" xr3:uid="{78D10E92-8F9B-44C6-B75E-DFB1AE93A566}" name="Moving Ave. Forecast 2" dataDxfId="12">
      <calculatedColumnFormula>IF(Tab_sales[[#This Row],[Period]]&gt;7,AVERAGE(C1:C7),NA())</calculatedColumnFormula>
    </tableColumn>
    <tableColumn id="8" xr3:uid="{D4B00847-AE37-46A1-AD51-438EE684FE2D}" name="Exponential Smoothing" dataDxfId="7">
      <calculatedColumnFormula>IF(Tab_sales[[#This Row],[Period]]&gt;7,H$5*H7+(1-H$5)*$C7, IF(Tab_sales[[#This Row],[Period]]=7,$C8,NA()))</calculatedColumnFormula>
    </tableColumn>
    <tableColumn id="9" xr3:uid="{1DD4DE31-CC2D-4970-A45D-E42144E877AF}" name="Exponential Smoothing 2" dataDxfId="6">
      <calculatedColumnFormula>IF(Tab_sales[[#This Row],[Period]]&gt;7,I$5*I7+(1-I$5)*$C7, IF(Tab_sales[[#This Row],[Period]]=7,$C8,NA()))</calculatedColumnFormula>
    </tableColumn>
    <tableColumn id="16" xr3:uid="{325F304D-6CE6-4808-9547-BFA1F2BE24AC}" name="Forecast ETS" dataDxfId="3">
      <calculatedColumnFormula>IF(Tab_sales[[#This Row],[Period]]&gt;7,_xlfn.FORECAST.ETS(Tab_sales[[#This Row],[Period]],$C$8:C7,$A$8:A7),NA())</calculatedColumnFormula>
    </tableColumn>
    <tableColumn id="18" xr3:uid="{40DCFEE7-5DB6-4A91-B6E1-B770AD11B109}" name="Forecast linear" dataDxfId="2">
      <calculatedColumnFormula>IF(Tab_sales[[#This Row],[Period]]&gt;7,_xlfn.FORECAST.LINEAR(Tab_sales[[#This Row],[Period]],$C$8:C7,$A$8:A7),NA())</calculatedColumnFormula>
    </tableColumn>
    <tableColumn id="10" xr3:uid="{3ACF588E-A074-4762-AF2E-9876BB96E3C8}" name="Sq Err Naive Forecast" dataDxfId="11">
      <calculatedColumnFormula>IF(ISNA(Tab_sales[[#This Row],[Naive Forecast]]),0,(Tab_sales[[#This Row],[Naive Forecast]]-$C8)^2)</calculatedColumnFormula>
    </tableColumn>
    <tableColumn id="11" xr3:uid="{D0958C08-F0B0-4668-BAEA-B0BD9BA92372}" name="Sq Err Average All Past Forecast" dataDxfId="10">
      <calculatedColumnFormula>IF(ISNA(Tab_sales[[#This Row],[Average All Past Forecast]]),0,(Tab_sales[[#This Row],[Average All Past Forecast]]-$C8)^2)</calculatedColumnFormula>
    </tableColumn>
    <tableColumn id="12" xr3:uid="{11818B73-9F73-4AFC-B91C-2AA5AA369D87}" name="Sq Err Moving Ave. Forecast" dataDxfId="9">
      <calculatedColumnFormula>IF(ISNA(Tab_sales[[#This Row],[Moving Ave. Forecast]]),0,(Tab_sales[[#This Row],[Moving Ave. Forecast]]-$C8)^2)</calculatedColumnFormula>
    </tableColumn>
    <tableColumn id="13" xr3:uid="{9EBC38EF-1E55-4CF2-958E-3F24DCE6E62C}" name="Sq Err Moving Ave. Forecast 2" dataDxfId="8">
      <calculatedColumnFormula>IF(ISNA(Tab_sales[[#This Row],[Moving Ave. Forecast 2]]),0,(Tab_sales[[#This Row],[Moving Ave. Forecast 2]]-$C8)^2)</calculatedColumnFormula>
    </tableColumn>
    <tableColumn id="14" xr3:uid="{B4614107-289A-4F65-85D9-192BB2C391FE}" name="Sq Err Exponential Smoothing" dataDxfId="5">
      <calculatedColumnFormula>IF(ISNA(Tab_sales[[#This Row],[Exponential Smoothing]]),0,(Tab_sales[[#This Row],[Exponential Smoothing]]-$C8)^2)</calculatedColumnFormula>
    </tableColumn>
    <tableColumn id="15" xr3:uid="{7D226DEE-A7E9-4FD6-8BB4-BAD152CA90D9}" name="Sq Err Exponential Smoothing 2" dataDxfId="4">
      <calculatedColumnFormula>IF(ISNA(Tab_sales[[#This Row],[Exponential Smoothing 2]]),0,(Tab_sales[[#This Row],[Exponential Smoothing 2]]-$C8)^2)</calculatedColumnFormula>
    </tableColumn>
    <tableColumn id="17" xr3:uid="{DB364BB1-AAEB-4E14-8EA4-16C1CEE0EA6D}" name="Sq Err Forecast ETS" dataDxfId="1">
      <calculatedColumnFormula>IF(ISNA(Tab_sales[[#This Row],[Forecast ETS]]),0,(Tab_sales[[#This Row],[Forecast ETS]]-$C8)^2)</calculatedColumnFormula>
    </tableColumn>
    <tableColumn id="19" xr3:uid="{7EB26CCF-3AE9-41A1-BBA7-4CB62BFE52EC}" name="SQ Err Linear" dataDxfId="0">
      <calculatedColumnFormula>IF(ISNA(Tab_sales[[#This Row],[Forecast linear]]),0,(Tab_sales[[#This Row],[Forecast linear]]-$C8)^2)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D03B7-5FDF-4709-BEDE-7AE2FBF6CC73}">
  <sheetPr>
    <tabColor rgb="FF0000FF"/>
  </sheetPr>
  <dimension ref="A1:S33"/>
  <sheetViews>
    <sheetView showGridLines="0" tabSelected="1" zoomScale="150" zoomScaleNormal="150" workbookViewId="0">
      <selection activeCell="A9" sqref="A9"/>
    </sheetView>
  </sheetViews>
  <sheetFormatPr defaultRowHeight="14.5" x14ac:dyDescent="0.35"/>
  <cols>
    <col min="1" max="1" width="7.90625" customWidth="1"/>
    <col min="2" max="2" width="10.453125" bestFit="1" customWidth="1"/>
    <col min="3" max="3" width="9.6328125" bestFit="1" customWidth="1"/>
    <col min="4" max="4" width="14.90625" customWidth="1"/>
    <col min="5" max="5" width="16.81640625" customWidth="1"/>
    <col min="6" max="7" width="16.08984375" bestFit="1" customWidth="1"/>
    <col min="8" max="8" width="15.36328125" bestFit="1" customWidth="1"/>
    <col min="9" max="9" width="16" customWidth="1"/>
    <col min="10" max="10" width="15.90625" bestFit="1" customWidth="1"/>
    <col min="11" max="11" width="10.36328125" customWidth="1"/>
    <col min="12" max="17" width="12" customWidth="1"/>
    <col min="18" max="18" width="13.90625" customWidth="1"/>
  </cols>
  <sheetData>
    <row r="1" spans="1:19" x14ac:dyDescent="0.35">
      <c r="K1" s="19" t="s">
        <v>22</v>
      </c>
      <c r="L1" s="6">
        <f>SUM(Tab_sales[Sq Err Naive Forecast])/COUNT(Tab_sales[Naive Forecast])</f>
        <v>4863.1764705882351</v>
      </c>
      <c r="M1" s="6">
        <f>SUM(Tab_sales[Sq Err Average All Past Forecast])/COUNT(Tab_sales[Average All Past Forecast])</f>
        <v>10315.927806324547</v>
      </c>
      <c r="N1" s="6">
        <f>SUM(Tab_sales[Sq Err Moving Ave. Forecast])/COUNT(Tab_sales[Moving Ave. Forecast])</f>
        <v>3590.8627450980416</v>
      </c>
      <c r="O1" s="6">
        <f>SUM(Tab_sales[Sq Err Moving Ave. Forecast 2])/COUNT(Tab_sales[Moving Ave. Forecast 2])</f>
        <v>4869.8319327731078</v>
      </c>
      <c r="P1" s="6">
        <f>SUM(Tab_sales[Sq Err Exponential Smoothing])/COUNT(Tab_sales[Exponential Smoothing])</f>
        <v>3953.9495549532494</v>
      </c>
      <c r="Q1" s="20">
        <f>SUM(Tab_sales[Sq Err Exponential Smoothing 2])/COUNT(Tab_sales[Exponential Smoothing 2])</f>
        <v>3513.1361318499198</v>
      </c>
      <c r="R1" s="6">
        <f>SUM(Tab_sales[Sq Err Forecast ETS])/COUNT(Tab_sales[Forecast ETS])</f>
        <v>3963.2641204026245</v>
      </c>
      <c r="S1" s="6">
        <f>SUM(Tab_sales[SQ Err Linear])/COUNT(Tab_sales[Forecast linear])</f>
        <v>3723.2907673651744</v>
      </c>
    </row>
    <row r="2" spans="1:19" x14ac:dyDescent="0.35">
      <c r="K2" s="19" t="s">
        <v>5</v>
      </c>
      <c r="L2" s="3">
        <f>SQRT(L1)</f>
        <v>69.736478765336543</v>
      </c>
      <c r="M2" s="3">
        <f t="shared" ref="M2:O2" si="0">SQRT(M1)</f>
        <v>101.56735600735379</v>
      </c>
      <c r="N2" s="3">
        <f t="shared" si="0"/>
        <v>59.9238078320966</v>
      </c>
      <c r="O2" s="3">
        <f t="shared" si="0"/>
        <v>69.784181106989479</v>
      </c>
      <c r="P2" s="3">
        <f t="shared" ref="P2" si="1">SQRT(P1)</f>
        <v>62.880438571572078</v>
      </c>
      <c r="Q2" s="3">
        <f t="shared" ref="Q2" si="2">SQRT(Q1)</f>
        <v>59.2717144331925</v>
      </c>
      <c r="R2" s="3">
        <f t="shared" ref="R2" si="3">SQRT(R1)</f>
        <v>62.954460687092102</v>
      </c>
      <c r="S2" s="3">
        <f t="shared" ref="S2" si="4">SQRT(S1)</f>
        <v>61.018773892673181</v>
      </c>
    </row>
    <row r="3" spans="1:19" x14ac:dyDescent="0.35">
      <c r="F3" s="8"/>
      <c r="G3" s="8"/>
      <c r="H3" s="8"/>
      <c r="I3" s="8"/>
      <c r="J3" s="8"/>
      <c r="K3" s="8"/>
    </row>
    <row r="4" spans="1:19" x14ac:dyDescent="0.35">
      <c r="F4" s="9" t="s">
        <v>4</v>
      </c>
      <c r="G4" s="9" t="s">
        <v>4</v>
      </c>
      <c r="H4" s="9" t="s">
        <v>3</v>
      </c>
      <c r="I4" s="9" t="s">
        <v>3</v>
      </c>
    </row>
    <row r="5" spans="1:19" x14ac:dyDescent="0.35">
      <c r="F5" s="2">
        <v>3</v>
      </c>
      <c r="G5" s="2">
        <v>7</v>
      </c>
      <c r="H5" s="2">
        <v>0.2</v>
      </c>
      <c r="I5" s="21">
        <v>0.50666237758791866</v>
      </c>
    </row>
    <row r="7" spans="1:19" ht="43.5" x14ac:dyDescent="0.35">
      <c r="A7" s="11" t="s">
        <v>7</v>
      </c>
      <c r="B7" s="12" t="s">
        <v>0</v>
      </c>
      <c r="C7" s="12" t="s">
        <v>8</v>
      </c>
      <c r="D7" s="13" t="s">
        <v>1</v>
      </c>
      <c r="E7" s="13" t="s">
        <v>9</v>
      </c>
      <c r="F7" s="13" t="s">
        <v>2</v>
      </c>
      <c r="G7" s="13" t="s">
        <v>11</v>
      </c>
      <c r="H7" s="13" t="s">
        <v>6</v>
      </c>
      <c r="I7" s="14" t="s">
        <v>10</v>
      </c>
      <c r="J7" s="14" t="s">
        <v>18</v>
      </c>
      <c r="K7" s="14" t="s">
        <v>21</v>
      </c>
      <c r="L7" s="13" t="s">
        <v>12</v>
      </c>
      <c r="M7" s="13" t="s">
        <v>13</v>
      </c>
      <c r="N7" s="13" t="s">
        <v>14</v>
      </c>
      <c r="O7" s="13" t="s">
        <v>15</v>
      </c>
      <c r="P7" s="13" t="s">
        <v>16</v>
      </c>
      <c r="Q7" s="13" t="s">
        <v>17</v>
      </c>
      <c r="R7" s="13" t="s">
        <v>19</v>
      </c>
      <c r="S7" s="13" t="s">
        <v>20</v>
      </c>
    </row>
    <row r="8" spans="1:19" x14ac:dyDescent="0.35">
      <c r="A8" s="10">
        <v>1</v>
      </c>
      <c r="B8" s="1">
        <v>41640</v>
      </c>
      <c r="C8" s="2">
        <v>476</v>
      </c>
      <c r="D8" s="4" t="e">
        <f>IF(Tab_sales[[#This Row],[Period]]&gt;7,C7,NA())</f>
        <v>#N/A</v>
      </c>
      <c r="E8" s="4" t="e">
        <f>IF(Tab_sales[[#This Row],[Period]]&gt;7,AVERAGE($C7:C$8),NA())</f>
        <v>#N/A</v>
      </c>
      <c r="F8" s="4" t="e">
        <f>IF(Tab_sales[[#This Row],[Period]]&gt;7,AVERAGE(C5:C7),NA())</f>
        <v>#N/A</v>
      </c>
      <c r="G8" s="4" t="e">
        <f>IF(Tab_sales[[#This Row],[Period]]&gt;7,AVERAGE(C1:C7),NA())</f>
        <v>#N/A</v>
      </c>
      <c r="H8" s="4" t="e">
        <f>IF(Tab_sales[[#This Row],[Period]]&gt;7,H$5*H7+(1-H$5)*$C7, IF(Tab_sales[[#This Row],[Period]]=7,$C8,NA()))</f>
        <v>#N/A</v>
      </c>
      <c r="I8" s="4" t="e">
        <f>IF(Tab_sales[[#This Row],[Period]]&gt;7,I$5*I7+(1-I$5)*$C7, IF(Tab_sales[[#This Row],[Period]]=7,$C8,NA()))</f>
        <v>#N/A</v>
      </c>
      <c r="J8" s="4" t="e">
        <f>IF(Tab_sales[[#This Row],[Period]]&gt;7,_xlfn.FORECAST.ETS(Tab_sales[[#This Row],[Period]],$C7:C$8,$A7:A$8),NA())</f>
        <v>#N/A</v>
      </c>
      <c r="K8" s="4" t="e">
        <f>IF(Tab_sales[[#This Row],[Period]]&gt;7,_xlfn.FORECAST.LINEAR(Tab_sales[[#This Row],[Period]],$C7:C$8,$A7:A$8),NA())</f>
        <v>#N/A</v>
      </c>
      <c r="L8" s="4">
        <f>IF(ISNA(Tab_sales[[#This Row],[Naive Forecast]]),0,(Tab_sales[[#This Row],[Naive Forecast]]-$C8)^2)</f>
        <v>0</v>
      </c>
      <c r="M8" s="4">
        <f>IF(ISNA(Tab_sales[[#This Row],[Average All Past Forecast]]),0,(Tab_sales[[#This Row],[Average All Past Forecast]]-$C8)^2)</f>
        <v>0</v>
      </c>
      <c r="N8" s="4">
        <f>IF(ISNA(Tab_sales[[#This Row],[Moving Ave. Forecast]]),0,(Tab_sales[[#This Row],[Moving Ave. Forecast]]-$C8)^2)</f>
        <v>0</v>
      </c>
      <c r="O8" s="4">
        <f>IF(ISNA(Tab_sales[[#This Row],[Moving Ave. Forecast 2]]),0,(Tab_sales[[#This Row],[Moving Ave. Forecast 2]]-$C8)^2)</f>
        <v>0</v>
      </c>
      <c r="P8" s="4">
        <f>IF(ISNA(Tab_sales[[#This Row],[Exponential Smoothing]]),0,(Tab_sales[[#This Row],[Exponential Smoothing]]-$C8)^2)</f>
        <v>0</v>
      </c>
      <c r="Q8" s="4">
        <f>IF(ISNA(Tab_sales[[#This Row],[Exponential Smoothing 2]]),0,(Tab_sales[[#This Row],[Exponential Smoothing 2]]-$C8)^2)</f>
        <v>0</v>
      </c>
      <c r="R8" s="4">
        <f>IF(ISNA(Tab_sales[[#This Row],[Forecast ETS]]),0,(Tab_sales[[#This Row],[Forecast ETS]]-$C8)^2)</f>
        <v>0</v>
      </c>
      <c r="S8" s="4">
        <f>IF(ISNA(Tab_sales[[#This Row],[Forecast linear]]),0,(Tab_sales[[#This Row],[Forecast linear]]-$C8)^2)</f>
        <v>0</v>
      </c>
    </row>
    <row r="9" spans="1:19" x14ac:dyDescent="0.35">
      <c r="A9" s="10">
        <v>2</v>
      </c>
      <c r="B9" s="1">
        <v>41671</v>
      </c>
      <c r="C9" s="2">
        <v>496</v>
      </c>
      <c r="D9" s="4" t="e">
        <f>IF(Tab_sales[[#This Row],[Period]]&gt;7,C8,NA())</f>
        <v>#N/A</v>
      </c>
      <c r="E9" s="4" t="e">
        <f>IF(Tab_sales[[#This Row],[Period]]&gt;7,AVERAGE($C$8:C8),NA())</f>
        <v>#N/A</v>
      </c>
      <c r="F9" s="4" t="e">
        <f>IF(Tab_sales[[#This Row],[Period]]&gt;7,AVERAGE(C6:C8),NA())</f>
        <v>#N/A</v>
      </c>
      <c r="G9" s="4" t="e">
        <f>IF(Tab_sales[[#This Row],[Period]]&gt;7,AVERAGE(C2:C8),NA())</f>
        <v>#N/A</v>
      </c>
      <c r="H9" s="4" t="e">
        <f>IF(Tab_sales[[#This Row],[Period]]&gt;7,H$5*H8+(1-H$5)*$C8, IF(Tab_sales[[#This Row],[Period]]=7,$C9,NA()))</f>
        <v>#N/A</v>
      </c>
      <c r="I9" s="4" t="e">
        <f>IF(Tab_sales[[#This Row],[Period]]&gt;7,I$5*I8+(1-I$5)*$C8, IF(Tab_sales[[#This Row],[Period]]=7,$C9,NA()))</f>
        <v>#N/A</v>
      </c>
      <c r="J9" s="4" t="e">
        <f>IF(Tab_sales[[#This Row],[Period]]&gt;7,_xlfn.FORECAST.ETS(Tab_sales[[#This Row],[Period]],$C$8:C8,$A$8:A8),NA())</f>
        <v>#N/A</v>
      </c>
      <c r="K9" s="4" t="e">
        <f>IF(Tab_sales[[#This Row],[Period]]&gt;7,_xlfn.FORECAST.LINEAR(Tab_sales[[#This Row],[Period]],$C$8:C8,$A$8:A8),NA())</f>
        <v>#N/A</v>
      </c>
      <c r="L9" s="4">
        <f>IF(ISNA(Tab_sales[[#This Row],[Naive Forecast]]),0,(Tab_sales[[#This Row],[Naive Forecast]]-$C9)^2)</f>
        <v>0</v>
      </c>
      <c r="M9" s="4">
        <f>IF(ISNA(Tab_sales[[#This Row],[Average All Past Forecast]]),0,(Tab_sales[[#This Row],[Average All Past Forecast]]-$C9)^2)</f>
        <v>0</v>
      </c>
      <c r="N9" s="4">
        <f>IF(ISNA(Tab_sales[[#This Row],[Moving Ave. Forecast]]),0,(Tab_sales[[#This Row],[Moving Ave. Forecast]]-$C9)^2)</f>
        <v>0</v>
      </c>
      <c r="O9" s="4">
        <f>IF(ISNA(Tab_sales[[#This Row],[Moving Ave. Forecast 2]]),0,(Tab_sales[[#This Row],[Moving Ave. Forecast 2]]-$C9)^2)</f>
        <v>0</v>
      </c>
      <c r="P9" s="4">
        <f>IF(ISNA(Tab_sales[[#This Row],[Exponential Smoothing]]),0,(Tab_sales[[#This Row],[Exponential Smoothing]]-$C9)^2)</f>
        <v>0</v>
      </c>
      <c r="Q9" s="4">
        <f>IF(ISNA(Tab_sales[[#This Row],[Exponential Smoothing 2]]),0,(Tab_sales[[#This Row],[Exponential Smoothing 2]]-$C9)^2)</f>
        <v>0</v>
      </c>
      <c r="R9" s="4">
        <f>IF(ISNA(Tab_sales[[#This Row],[Forecast ETS]]),0,(Tab_sales[[#This Row],[Forecast ETS]]-$C9)^2)</f>
        <v>0</v>
      </c>
      <c r="S9" s="4">
        <f>IF(ISNA(Tab_sales[[#This Row],[Forecast linear]]),0,(Tab_sales[[#This Row],[Forecast linear]]-$C9)^2)</f>
        <v>0</v>
      </c>
    </row>
    <row r="10" spans="1:19" x14ac:dyDescent="0.35">
      <c r="A10" s="10">
        <v>3</v>
      </c>
      <c r="B10" s="1">
        <v>41699</v>
      </c>
      <c r="C10" s="2">
        <v>490</v>
      </c>
      <c r="D10" s="4" t="e">
        <f>IF(Tab_sales[[#This Row],[Period]]&gt;7,C9,NA())</f>
        <v>#N/A</v>
      </c>
      <c r="E10" s="4" t="e">
        <f>IF(Tab_sales[[#This Row],[Period]]&gt;7,AVERAGE($C$8:C9),NA())</f>
        <v>#N/A</v>
      </c>
      <c r="F10" s="4" t="e">
        <f>IF(Tab_sales[[#This Row],[Period]]&gt;7,AVERAGE(C7:C9),NA())</f>
        <v>#N/A</v>
      </c>
      <c r="G10" s="4" t="e">
        <f>IF(Tab_sales[[#This Row],[Period]]&gt;7,AVERAGE(C3:C9),NA())</f>
        <v>#N/A</v>
      </c>
      <c r="H10" s="4" t="e">
        <f>IF(Tab_sales[[#This Row],[Period]]&gt;7,H$5*H9+(1-H$5)*$C9, IF(Tab_sales[[#This Row],[Period]]=7,$C10,NA()))</f>
        <v>#N/A</v>
      </c>
      <c r="I10" s="4" t="e">
        <f>IF(Tab_sales[[#This Row],[Period]]&gt;7,I$5*I9+(1-I$5)*$C9, IF(Tab_sales[[#This Row],[Period]]=7,$C10,NA()))</f>
        <v>#N/A</v>
      </c>
      <c r="J10" s="4" t="e">
        <f>IF(Tab_sales[[#This Row],[Period]]&gt;7,_xlfn.FORECAST.ETS(Tab_sales[[#This Row],[Period]],$C$8:C9,$A$8:A9),NA())</f>
        <v>#N/A</v>
      </c>
      <c r="K10" s="4" t="e">
        <f>IF(Tab_sales[[#This Row],[Period]]&gt;7,_xlfn.FORECAST.LINEAR(Tab_sales[[#This Row],[Period]],$C$8:C9,$A$8:A9),NA())</f>
        <v>#N/A</v>
      </c>
      <c r="L10" s="4">
        <f>IF(ISNA(Tab_sales[[#This Row],[Naive Forecast]]),0,(Tab_sales[[#This Row],[Naive Forecast]]-$C10)^2)</f>
        <v>0</v>
      </c>
      <c r="M10" s="4">
        <f>IF(ISNA(Tab_sales[[#This Row],[Average All Past Forecast]]),0,(Tab_sales[[#This Row],[Average All Past Forecast]]-$C10)^2)</f>
        <v>0</v>
      </c>
      <c r="N10" s="4">
        <f>IF(ISNA(Tab_sales[[#This Row],[Moving Ave. Forecast]]),0,(Tab_sales[[#This Row],[Moving Ave. Forecast]]-$C10)^2)</f>
        <v>0</v>
      </c>
      <c r="O10" s="4">
        <f>IF(ISNA(Tab_sales[[#This Row],[Moving Ave. Forecast 2]]),0,(Tab_sales[[#This Row],[Moving Ave. Forecast 2]]-$C10)^2)</f>
        <v>0</v>
      </c>
      <c r="P10" s="4">
        <f>IF(ISNA(Tab_sales[[#This Row],[Exponential Smoothing]]),0,(Tab_sales[[#This Row],[Exponential Smoothing]]-$C10)^2)</f>
        <v>0</v>
      </c>
      <c r="Q10" s="4">
        <f>IF(ISNA(Tab_sales[[#This Row],[Exponential Smoothing 2]]),0,(Tab_sales[[#This Row],[Exponential Smoothing 2]]-$C10)^2)</f>
        <v>0</v>
      </c>
      <c r="R10" s="4">
        <f>IF(ISNA(Tab_sales[[#This Row],[Forecast ETS]]),0,(Tab_sales[[#This Row],[Forecast ETS]]-$C10)^2)</f>
        <v>0</v>
      </c>
      <c r="S10" s="4">
        <f>IF(ISNA(Tab_sales[[#This Row],[Forecast linear]]),0,(Tab_sales[[#This Row],[Forecast linear]]-$C10)^2)</f>
        <v>0</v>
      </c>
    </row>
    <row r="11" spans="1:19" x14ac:dyDescent="0.35">
      <c r="A11" s="10">
        <v>4</v>
      </c>
      <c r="B11" s="1">
        <v>41730</v>
      </c>
      <c r="C11" s="2">
        <v>570</v>
      </c>
      <c r="D11" s="4" t="e">
        <f>IF(Tab_sales[[#This Row],[Period]]&gt;7,C10,NA())</f>
        <v>#N/A</v>
      </c>
      <c r="E11" s="4" t="e">
        <f>IF(Tab_sales[[#This Row],[Period]]&gt;7,AVERAGE($C$8:C10),NA())</f>
        <v>#N/A</v>
      </c>
      <c r="F11" s="4" t="e">
        <f>IF(Tab_sales[[#This Row],[Period]]&gt;7,AVERAGE(C8:C10),NA())</f>
        <v>#N/A</v>
      </c>
      <c r="G11" s="4" t="e">
        <f>IF(Tab_sales[[#This Row],[Period]]&gt;7,AVERAGE(C4:C10),NA())</f>
        <v>#N/A</v>
      </c>
      <c r="H11" s="4" t="e">
        <f>IF(Tab_sales[[#This Row],[Period]]&gt;7,H$5*H10+(1-H$5)*$C10, IF(Tab_sales[[#This Row],[Period]]=7,$C11,NA()))</f>
        <v>#N/A</v>
      </c>
      <c r="I11" s="4" t="e">
        <f>IF(Tab_sales[[#This Row],[Period]]&gt;7,I$5*I10+(1-I$5)*$C10, IF(Tab_sales[[#This Row],[Period]]=7,$C11,NA()))</f>
        <v>#N/A</v>
      </c>
      <c r="J11" s="4" t="e">
        <f>IF(Tab_sales[[#This Row],[Period]]&gt;7,_xlfn.FORECAST.ETS(Tab_sales[[#This Row],[Period]],$C$8:C10,$A$8:A10),NA())</f>
        <v>#N/A</v>
      </c>
      <c r="K11" s="4" t="e">
        <f>IF(Tab_sales[[#This Row],[Period]]&gt;7,_xlfn.FORECAST.LINEAR(Tab_sales[[#This Row],[Period]],$C$8:C10,$A$8:A10),NA())</f>
        <v>#N/A</v>
      </c>
      <c r="L11" s="4">
        <f>IF(ISNA(Tab_sales[[#This Row],[Naive Forecast]]),0,(Tab_sales[[#This Row],[Naive Forecast]]-$C11)^2)</f>
        <v>0</v>
      </c>
      <c r="M11" s="4">
        <f>IF(ISNA(Tab_sales[[#This Row],[Average All Past Forecast]]),0,(Tab_sales[[#This Row],[Average All Past Forecast]]-$C11)^2)</f>
        <v>0</v>
      </c>
      <c r="N11" s="4">
        <f>IF(ISNA(Tab_sales[[#This Row],[Moving Ave. Forecast]]),0,(Tab_sales[[#This Row],[Moving Ave. Forecast]]-$C11)^2)</f>
        <v>0</v>
      </c>
      <c r="O11" s="4">
        <f>IF(ISNA(Tab_sales[[#This Row],[Moving Ave. Forecast 2]]),0,(Tab_sales[[#This Row],[Moving Ave. Forecast 2]]-$C11)^2)</f>
        <v>0</v>
      </c>
      <c r="P11" s="4">
        <f>IF(ISNA(Tab_sales[[#This Row],[Exponential Smoothing]]),0,(Tab_sales[[#This Row],[Exponential Smoothing]]-$C11)^2)</f>
        <v>0</v>
      </c>
      <c r="Q11" s="4">
        <f>IF(ISNA(Tab_sales[[#This Row],[Exponential Smoothing 2]]),0,(Tab_sales[[#This Row],[Exponential Smoothing 2]]-$C11)^2)</f>
        <v>0</v>
      </c>
      <c r="R11" s="4">
        <f>IF(ISNA(Tab_sales[[#This Row],[Forecast ETS]]),0,(Tab_sales[[#This Row],[Forecast ETS]]-$C11)^2)</f>
        <v>0</v>
      </c>
      <c r="S11" s="4">
        <f>IF(ISNA(Tab_sales[[#This Row],[Forecast linear]]),0,(Tab_sales[[#This Row],[Forecast linear]]-$C11)^2)</f>
        <v>0</v>
      </c>
    </row>
    <row r="12" spans="1:19" x14ac:dyDescent="0.35">
      <c r="A12" s="10">
        <v>5</v>
      </c>
      <c r="B12" s="1">
        <v>41760</v>
      </c>
      <c r="C12" s="2">
        <v>549</v>
      </c>
      <c r="D12" s="4" t="e">
        <f>IF(Tab_sales[[#This Row],[Period]]&gt;7,C11,NA())</f>
        <v>#N/A</v>
      </c>
      <c r="E12" s="4" t="e">
        <f>IF(Tab_sales[[#This Row],[Period]]&gt;7,AVERAGE($C$8:C11),NA())</f>
        <v>#N/A</v>
      </c>
      <c r="F12" s="4" t="e">
        <f>IF(Tab_sales[[#This Row],[Period]]&gt;7,AVERAGE(C9:C11),NA())</f>
        <v>#N/A</v>
      </c>
      <c r="G12" s="4" t="e">
        <f>IF(Tab_sales[[#This Row],[Period]]&gt;7,AVERAGE(C5:C11),NA())</f>
        <v>#N/A</v>
      </c>
      <c r="H12" s="4" t="e">
        <f>IF(Tab_sales[[#This Row],[Period]]&gt;7,H$5*H11+(1-H$5)*$C11, IF(Tab_sales[[#This Row],[Period]]=7,$C12,NA()))</f>
        <v>#N/A</v>
      </c>
      <c r="I12" s="4" t="e">
        <f>IF(Tab_sales[[#This Row],[Period]]&gt;7,I$5*I11+(1-I$5)*$C11, IF(Tab_sales[[#This Row],[Period]]=7,$C12,NA()))</f>
        <v>#N/A</v>
      </c>
      <c r="J12" s="4" t="e">
        <f>IF(Tab_sales[[#This Row],[Period]]&gt;7,_xlfn.FORECAST.ETS(Tab_sales[[#This Row],[Period]],$C$8:C11,$A$8:A11),NA())</f>
        <v>#N/A</v>
      </c>
      <c r="K12" s="4" t="e">
        <f>IF(Tab_sales[[#This Row],[Period]]&gt;7,_xlfn.FORECAST.LINEAR(Tab_sales[[#This Row],[Period]],$C$8:C11,$A$8:A11),NA())</f>
        <v>#N/A</v>
      </c>
      <c r="L12" s="4">
        <f>IF(ISNA(Tab_sales[[#This Row],[Naive Forecast]]),0,(Tab_sales[[#This Row],[Naive Forecast]]-$C12)^2)</f>
        <v>0</v>
      </c>
      <c r="M12" s="4">
        <f>IF(ISNA(Tab_sales[[#This Row],[Average All Past Forecast]]),0,(Tab_sales[[#This Row],[Average All Past Forecast]]-$C12)^2)</f>
        <v>0</v>
      </c>
      <c r="N12" s="4">
        <f>IF(ISNA(Tab_sales[[#This Row],[Moving Ave. Forecast]]),0,(Tab_sales[[#This Row],[Moving Ave. Forecast]]-$C12)^2)</f>
        <v>0</v>
      </c>
      <c r="O12" s="4">
        <f>IF(ISNA(Tab_sales[[#This Row],[Moving Ave. Forecast 2]]),0,(Tab_sales[[#This Row],[Moving Ave. Forecast 2]]-$C12)^2)</f>
        <v>0</v>
      </c>
      <c r="P12" s="4">
        <f>IF(ISNA(Tab_sales[[#This Row],[Exponential Smoothing]]),0,(Tab_sales[[#This Row],[Exponential Smoothing]]-$C12)^2)</f>
        <v>0</v>
      </c>
      <c r="Q12" s="4">
        <f>IF(ISNA(Tab_sales[[#This Row],[Exponential Smoothing 2]]),0,(Tab_sales[[#This Row],[Exponential Smoothing 2]]-$C12)^2)</f>
        <v>0</v>
      </c>
      <c r="R12" s="4">
        <f>IF(ISNA(Tab_sales[[#This Row],[Forecast ETS]]),0,(Tab_sales[[#This Row],[Forecast ETS]]-$C12)^2)</f>
        <v>0</v>
      </c>
      <c r="S12" s="4">
        <f>IF(ISNA(Tab_sales[[#This Row],[Forecast linear]]),0,(Tab_sales[[#This Row],[Forecast linear]]-$C12)^2)</f>
        <v>0</v>
      </c>
    </row>
    <row r="13" spans="1:19" x14ac:dyDescent="0.35">
      <c r="A13" s="10">
        <v>6</v>
      </c>
      <c r="B13" s="1">
        <v>41791</v>
      </c>
      <c r="C13" s="2">
        <v>576</v>
      </c>
      <c r="D13" s="4" t="e">
        <f>IF(Tab_sales[[#This Row],[Period]]&gt;7,C12,NA())</f>
        <v>#N/A</v>
      </c>
      <c r="E13" s="4" t="e">
        <f>IF(Tab_sales[[#This Row],[Period]]&gt;7,AVERAGE($C$8:C12),NA())</f>
        <v>#N/A</v>
      </c>
      <c r="F13" s="4" t="e">
        <f>IF(Tab_sales[[#This Row],[Period]]&gt;7,AVERAGE(C10:C12),NA())</f>
        <v>#N/A</v>
      </c>
      <c r="G13" s="4" t="e">
        <f>IF(Tab_sales[[#This Row],[Period]]&gt;7,AVERAGE(C6:C12),NA())</f>
        <v>#N/A</v>
      </c>
      <c r="H13" s="4" t="e">
        <f>IF(Tab_sales[[#This Row],[Period]]&gt;7,H$5*H12+(1-H$5)*$C12, IF(Tab_sales[[#This Row],[Period]]=7,$C13,NA()))</f>
        <v>#N/A</v>
      </c>
      <c r="I13" s="4" t="e">
        <f>IF(Tab_sales[[#This Row],[Period]]&gt;7,I$5*I12+(1-I$5)*$C12, IF(Tab_sales[[#This Row],[Period]]=7,$C13,NA()))</f>
        <v>#N/A</v>
      </c>
      <c r="J13" s="4" t="e">
        <f>IF(Tab_sales[[#This Row],[Period]]&gt;7,_xlfn.FORECAST.ETS(Tab_sales[[#This Row],[Period]],$C$8:C12,$A$8:A12),NA())</f>
        <v>#N/A</v>
      </c>
      <c r="K13" s="4" t="e">
        <f>IF(Tab_sales[[#This Row],[Period]]&gt;7,_xlfn.FORECAST.LINEAR(Tab_sales[[#This Row],[Period]],$C$8:C12,$A$8:A12),NA())</f>
        <v>#N/A</v>
      </c>
      <c r="L13" s="4">
        <f>IF(ISNA(Tab_sales[[#This Row],[Naive Forecast]]),0,(Tab_sales[[#This Row],[Naive Forecast]]-$C13)^2)</f>
        <v>0</v>
      </c>
      <c r="M13" s="4">
        <f>IF(ISNA(Tab_sales[[#This Row],[Average All Past Forecast]]),0,(Tab_sales[[#This Row],[Average All Past Forecast]]-$C13)^2)</f>
        <v>0</v>
      </c>
      <c r="N13" s="4">
        <f>IF(ISNA(Tab_sales[[#This Row],[Moving Ave. Forecast]]),0,(Tab_sales[[#This Row],[Moving Ave. Forecast]]-$C13)^2)</f>
        <v>0</v>
      </c>
      <c r="O13" s="4">
        <f>IF(ISNA(Tab_sales[[#This Row],[Moving Ave. Forecast 2]]),0,(Tab_sales[[#This Row],[Moving Ave. Forecast 2]]-$C13)^2)</f>
        <v>0</v>
      </c>
      <c r="P13" s="4">
        <f>IF(ISNA(Tab_sales[[#This Row],[Exponential Smoothing]]),0,(Tab_sales[[#This Row],[Exponential Smoothing]]-$C13)^2)</f>
        <v>0</v>
      </c>
      <c r="Q13" s="4">
        <f>IF(ISNA(Tab_sales[[#This Row],[Exponential Smoothing 2]]),0,(Tab_sales[[#This Row],[Exponential Smoothing 2]]-$C13)^2)</f>
        <v>0</v>
      </c>
      <c r="R13" s="4">
        <f>IF(ISNA(Tab_sales[[#This Row],[Forecast ETS]]),0,(Tab_sales[[#This Row],[Forecast ETS]]-$C13)^2)</f>
        <v>0</v>
      </c>
      <c r="S13" s="4">
        <f>IF(ISNA(Tab_sales[[#This Row],[Forecast linear]]),0,(Tab_sales[[#This Row],[Forecast linear]]-$C13)^2)</f>
        <v>0</v>
      </c>
    </row>
    <row r="14" spans="1:19" x14ac:dyDescent="0.35">
      <c r="A14" s="10">
        <v>7</v>
      </c>
      <c r="B14" s="1">
        <v>41821</v>
      </c>
      <c r="C14" s="2">
        <v>531</v>
      </c>
      <c r="D14" s="4" t="e">
        <f>IF(Tab_sales[[#This Row],[Period]]&gt;7,C13,NA())</f>
        <v>#N/A</v>
      </c>
      <c r="E14" s="4" t="e">
        <f>IF(Tab_sales[[#This Row],[Period]]&gt;7,AVERAGE($C$8:C13),NA())</f>
        <v>#N/A</v>
      </c>
      <c r="F14" s="4" t="e">
        <f>IF(Tab_sales[[#This Row],[Period]]&gt;7,AVERAGE(C11:C13),NA())</f>
        <v>#N/A</v>
      </c>
      <c r="G14" s="4" t="e">
        <f>IF(Tab_sales[[#This Row],[Period]]&gt;7,AVERAGE(C7:C13),NA())</f>
        <v>#N/A</v>
      </c>
      <c r="H14" s="4">
        <f>IF(Tab_sales[[#This Row],[Period]]&gt;7,H$5*H13+(1-H$5)*$C13, IF(Tab_sales[[#This Row],[Period]]=7,$C14,NA()))</f>
        <v>531</v>
      </c>
      <c r="I14" s="4">
        <f>IF(Tab_sales[[#This Row],[Period]]&gt;7,I$5*I13+(1-I$5)*$C13, IF(Tab_sales[[#This Row],[Period]]=7,$C14,NA()))</f>
        <v>531</v>
      </c>
      <c r="J14" s="4" t="e">
        <f>IF(Tab_sales[[#This Row],[Period]]&gt;7,_xlfn.FORECAST.ETS(Tab_sales[[#This Row],[Period]],$C$8:C13,$A$8:A13),NA())</f>
        <v>#N/A</v>
      </c>
      <c r="K14" s="4" t="e">
        <f>IF(Tab_sales[[#This Row],[Period]]&gt;7,_xlfn.FORECAST.LINEAR(Tab_sales[[#This Row],[Period]],$C$8:C13,$A$8:A13),NA())</f>
        <v>#N/A</v>
      </c>
      <c r="L14" s="4">
        <f>IF(ISNA(Tab_sales[[#This Row],[Naive Forecast]]),0,(Tab_sales[[#This Row],[Naive Forecast]]-$C14)^2)</f>
        <v>0</v>
      </c>
      <c r="M14" s="4">
        <f>IF(ISNA(Tab_sales[[#This Row],[Average All Past Forecast]]),0,(Tab_sales[[#This Row],[Average All Past Forecast]]-$C14)^2)</f>
        <v>0</v>
      </c>
      <c r="N14" s="4">
        <f>IF(ISNA(Tab_sales[[#This Row],[Moving Ave. Forecast]]),0,(Tab_sales[[#This Row],[Moving Ave. Forecast]]-$C14)^2)</f>
        <v>0</v>
      </c>
      <c r="O14" s="4">
        <f>IF(ISNA(Tab_sales[[#This Row],[Moving Ave. Forecast 2]]),0,(Tab_sales[[#This Row],[Moving Ave. Forecast 2]]-$C14)^2)</f>
        <v>0</v>
      </c>
      <c r="P14" s="4">
        <f>IF(ISNA(Tab_sales[[#This Row],[Exponential Smoothing]]),0,(Tab_sales[[#This Row],[Exponential Smoothing]]-$C14)^2)</f>
        <v>0</v>
      </c>
      <c r="Q14" s="4">
        <f>IF(ISNA(Tab_sales[[#This Row],[Exponential Smoothing 2]]),0,(Tab_sales[[#This Row],[Exponential Smoothing 2]]-$C14)^2)</f>
        <v>0</v>
      </c>
      <c r="R14" s="4">
        <f>IF(ISNA(Tab_sales[[#This Row],[Forecast ETS]]),0,(Tab_sales[[#This Row],[Forecast ETS]]-$C14)^2)</f>
        <v>0</v>
      </c>
      <c r="S14" s="4">
        <f>IF(ISNA(Tab_sales[[#This Row],[Forecast linear]]),0,(Tab_sales[[#This Row],[Forecast linear]]-$C14)^2)</f>
        <v>0</v>
      </c>
    </row>
    <row r="15" spans="1:19" x14ac:dyDescent="0.35">
      <c r="A15" s="10">
        <v>8</v>
      </c>
      <c r="B15" s="1">
        <v>41852</v>
      </c>
      <c r="C15" s="2">
        <v>497</v>
      </c>
      <c r="D15" s="3">
        <f>IF(Tab_sales[[#This Row],[Period]]&gt;7,C14,NA())</f>
        <v>531</v>
      </c>
      <c r="E15" s="3">
        <f>IF(Tab_sales[[#This Row],[Period]]&gt;7,AVERAGE($C$8:C14),NA())</f>
        <v>526.85714285714289</v>
      </c>
      <c r="F15" s="3">
        <f>IF(Tab_sales[[#This Row],[Period]]&gt;7,AVERAGE(C12:C14),NA())</f>
        <v>552</v>
      </c>
      <c r="G15" s="3">
        <f>IF(Tab_sales[[#This Row],[Period]]&gt;7,AVERAGE(C8:C14),NA())</f>
        <v>526.85714285714289</v>
      </c>
      <c r="H15" s="3">
        <f>IF(Tab_sales[[#This Row],[Period]]&gt;7,H$5*H14+(1-H$5)*$C14, IF(Tab_sales[[#This Row],[Period]]=7,$C15,NA()))</f>
        <v>531</v>
      </c>
      <c r="I15" s="3">
        <f>IF(Tab_sales[[#This Row],[Period]]&gt;7,I$5*I14+(1-I$5)*$C14, IF(Tab_sales[[#This Row],[Period]]=7,$C15,NA()))</f>
        <v>531</v>
      </c>
      <c r="J15" s="3">
        <f>IF(Tab_sales[[#This Row],[Period]]&gt;7,_xlfn.FORECAST.ETS(Tab_sales[[#This Row],[Period]],$C$8:C14,$A$8:A14),NA())</f>
        <v>572.40515412798709</v>
      </c>
      <c r="K15" s="3">
        <f>IF(Tab_sales[[#This Row],[Period]]&gt;7,_xlfn.FORECAST.LINEAR(Tab_sales[[#This Row],[Period]],$C$8:C14,$A$8:A14),NA())</f>
        <v>581.71428571428578</v>
      </c>
      <c r="L15" s="3">
        <f>IF(ISNA(Tab_sales[[#This Row],[Naive Forecast]]),0,(Tab_sales[[#This Row],[Naive Forecast]]-$C15)^2)</f>
        <v>1156</v>
      </c>
      <c r="M15" s="3">
        <f>IF(ISNA(Tab_sales[[#This Row],[Average All Past Forecast]]),0,(Tab_sales[[#This Row],[Average All Past Forecast]]-$C15)^2)</f>
        <v>891.44897959183868</v>
      </c>
      <c r="N15" s="3">
        <f>IF(ISNA(Tab_sales[[#This Row],[Moving Ave. Forecast]]),0,(Tab_sales[[#This Row],[Moving Ave. Forecast]]-$C15)^2)</f>
        <v>3025</v>
      </c>
      <c r="O15" s="3">
        <f>IF(ISNA(Tab_sales[[#This Row],[Moving Ave. Forecast 2]]),0,(Tab_sales[[#This Row],[Moving Ave. Forecast 2]]-$C15)^2)</f>
        <v>891.44897959183868</v>
      </c>
      <c r="P15" s="3">
        <f>IF(ISNA(Tab_sales[[#This Row],[Exponential Smoothing]]),0,(Tab_sales[[#This Row],[Exponential Smoothing]]-$C15)^2)</f>
        <v>1156</v>
      </c>
      <c r="Q15" s="3">
        <f>IF(ISNA(Tab_sales[[#This Row],[Exponential Smoothing 2]]),0,(Tab_sales[[#This Row],[Exponential Smoothing 2]]-$C15)^2)</f>
        <v>1156</v>
      </c>
      <c r="R15" s="3">
        <f>IF(ISNA(Tab_sales[[#This Row],[Forecast ETS]]),0,(Tab_sales[[#This Row],[Forecast ETS]]-$C15)^2)</f>
        <v>5685.9372690654882</v>
      </c>
      <c r="S15" s="3">
        <f>IF(ISNA(Tab_sales[[#This Row],[Forecast linear]]),0,(Tab_sales[[#This Row],[Forecast linear]]-$C15)^2)</f>
        <v>7176.5102040816437</v>
      </c>
    </row>
    <row r="16" spans="1:19" x14ac:dyDescent="0.35">
      <c r="A16" s="10">
        <v>9</v>
      </c>
      <c r="B16" s="1">
        <v>41883</v>
      </c>
      <c r="C16" s="2">
        <v>593</v>
      </c>
      <c r="D16" s="3">
        <f>IF(Tab_sales[[#This Row],[Period]]&gt;7,C15,NA())</f>
        <v>497</v>
      </c>
      <c r="E16" s="3">
        <f>IF(Tab_sales[[#This Row],[Period]]&gt;7,AVERAGE($C$8:C15),NA())</f>
        <v>523.125</v>
      </c>
      <c r="F16" s="3">
        <f>IF(Tab_sales[[#This Row],[Period]]&gt;7,AVERAGE(C13:C15),NA())</f>
        <v>534.66666666666663</v>
      </c>
      <c r="G16" s="3">
        <f>IF(Tab_sales[[#This Row],[Period]]&gt;7,AVERAGE(C9:C15),NA())</f>
        <v>529.85714285714289</v>
      </c>
      <c r="H16" s="3">
        <f>IF(Tab_sales[[#This Row],[Period]]&gt;7,H$5*H15+(1-H$5)*$C15, IF(Tab_sales[[#This Row],[Period]]=7,$C16,NA()))</f>
        <v>503.8</v>
      </c>
      <c r="I16" s="3">
        <f>IF(Tab_sales[[#This Row],[Period]]&gt;7,I$5*I15+(1-I$5)*$C15, IF(Tab_sales[[#This Row],[Period]]=7,$C16,NA()))</f>
        <v>514.22652083798926</v>
      </c>
      <c r="J16" s="3">
        <f>IF(Tab_sales[[#This Row],[Period]]&gt;7,_xlfn.FORECAST.ETS(Tab_sales[[#This Row],[Period]],$C$8:C15,$A$8:A15),NA())</f>
        <v>516.76605945802226</v>
      </c>
      <c r="K16" s="3">
        <f>IF(Tab_sales[[#This Row],[Period]]&gt;7,_xlfn.FORECAST.LINEAR(Tab_sales[[#This Row],[Period]],$C$8:C15,$A$8:A15),NA())</f>
        <v>553.07142857142856</v>
      </c>
      <c r="L16" s="3">
        <f>IF(ISNA(Tab_sales[[#This Row],[Naive Forecast]]),0,(Tab_sales[[#This Row],[Naive Forecast]]-$C16)^2)</f>
        <v>9216</v>
      </c>
      <c r="M16" s="3">
        <f>IF(ISNA(Tab_sales[[#This Row],[Average All Past Forecast]]),0,(Tab_sales[[#This Row],[Average All Past Forecast]]-$C16)^2)</f>
        <v>4882.515625</v>
      </c>
      <c r="N16" s="3">
        <f>IF(ISNA(Tab_sales[[#This Row],[Moving Ave. Forecast]]),0,(Tab_sales[[#This Row],[Moving Ave. Forecast]]-$C16)^2)</f>
        <v>3402.7777777777824</v>
      </c>
      <c r="O16" s="3">
        <f>IF(ISNA(Tab_sales[[#This Row],[Moving Ave. Forecast 2]]),0,(Tab_sales[[#This Row],[Moving Ave. Forecast 2]]-$C16)^2)</f>
        <v>3987.020408163261</v>
      </c>
      <c r="P16" s="3">
        <f>IF(ISNA(Tab_sales[[#This Row],[Exponential Smoothing]]),0,(Tab_sales[[#This Row],[Exponential Smoothing]]-$C16)^2)</f>
        <v>7956.6399999999976</v>
      </c>
      <c r="Q16" s="3">
        <f>IF(ISNA(Tab_sales[[#This Row],[Exponential Smoothing 2]]),0,(Tab_sales[[#This Row],[Exponential Smoothing 2]]-$C16)^2)</f>
        <v>6205.261019287741</v>
      </c>
      <c r="R16" s="3">
        <f>IF(ISNA(Tab_sales[[#This Row],[Forecast ETS]]),0,(Tab_sales[[#This Row],[Forecast ETS]]-$C16)^2)</f>
        <v>5811.6136905577978</v>
      </c>
      <c r="S16" s="3">
        <f>IF(ISNA(Tab_sales[[#This Row],[Forecast linear]]),0,(Tab_sales[[#This Row],[Forecast linear]]-$C16)^2)</f>
        <v>1594.290816326532</v>
      </c>
    </row>
    <row r="17" spans="1:19" x14ac:dyDescent="0.35">
      <c r="A17" s="10">
        <v>10</v>
      </c>
      <c r="B17" s="1">
        <v>41913</v>
      </c>
      <c r="C17" s="2">
        <v>500</v>
      </c>
      <c r="D17" s="3">
        <f>IF(Tab_sales[[#This Row],[Period]]&gt;7,C16,NA())</f>
        <v>593</v>
      </c>
      <c r="E17" s="3">
        <f>IF(Tab_sales[[#This Row],[Period]]&gt;7,AVERAGE($C$8:C16),NA())</f>
        <v>530.88888888888891</v>
      </c>
      <c r="F17" s="3">
        <f>IF(Tab_sales[[#This Row],[Period]]&gt;7,AVERAGE(C14:C16),NA())</f>
        <v>540.33333333333337</v>
      </c>
      <c r="G17" s="3">
        <f>IF(Tab_sales[[#This Row],[Period]]&gt;7,AVERAGE(C10:C16),NA())</f>
        <v>543.71428571428567</v>
      </c>
      <c r="H17" s="3">
        <f>IF(Tab_sales[[#This Row],[Period]]&gt;7,H$5*H16+(1-H$5)*$C16, IF(Tab_sales[[#This Row],[Period]]=7,$C17,NA()))</f>
        <v>575.16000000000008</v>
      </c>
      <c r="I17" s="3">
        <f>IF(Tab_sales[[#This Row],[Period]]&gt;7,I$5*I16+(1-I$5)*$C16, IF(Tab_sales[[#This Row],[Period]]=7,$C17,NA()))</f>
        <v>553.08844175690319</v>
      </c>
      <c r="J17" s="3">
        <f>IF(Tab_sales[[#This Row],[Period]]&gt;7,_xlfn.FORECAST.ETS(Tab_sales[[#This Row],[Period]],$C$8:C16,$A$8:A16),NA())</f>
        <v>570.93601040430144</v>
      </c>
      <c r="K17" s="3">
        <f>IF(Tab_sales[[#This Row],[Period]]&gt;7,_xlfn.FORECAST.LINEAR(Tab_sales[[#This Row],[Period]],$C$8:C16,$A$8:A16),NA())</f>
        <v>577.47222222222229</v>
      </c>
      <c r="L17" s="3">
        <f>IF(ISNA(Tab_sales[[#This Row],[Naive Forecast]]),0,(Tab_sales[[#This Row],[Naive Forecast]]-$C17)^2)</f>
        <v>8649</v>
      </c>
      <c r="M17" s="3">
        <f>IF(ISNA(Tab_sales[[#This Row],[Average All Past Forecast]]),0,(Tab_sales[[#This Row],[Average All Past Forecast]]-$C17)^2)</f>
        <v>954.12345679012503</v>
      </c>
      <c r="N17" s="3">
        <f>IF(ISNA(Tab_sales[[#This Row],[Moving Ave. Forecast]]),0,(Tab_sales[[#This Row],[Moving Ave. Forecast]]-$C17)^2)</f>
        <v>1626.7777777777808</v>
      </c>
      <c r="O17" s="3">
        <f>IF(ISNA(Tab_sales[[#This Row],[Moving Ave. Forecast 2]]),0,(Tab_sales[[#This Row],[Moving Ave. Forecast 2]]-$C17)^2)</f>
        <v>1910.9387755101998</v>
      </c>
      <c r="P17" s="3">
        <f>IF(ISNA(Tab_sales[[#This Row],[Exponential Smoothing]]),0,(Tab_sales[[#This Row],[Exponential Smoothing]]-$C17)^2)</f>
        <v>5649.0256000000127</v>
      </c>
      <c r="Q17" s="3">
        <f>IF(ISNA(Tab_sales[[#This Row],[Exponential Smoothing 2]]),0,(Tab_sales[[#This Row],[Exponential Smoothing 2]]-$C17)^2)</f>
        <v>2818.3826481761025</v>
      </c>
      <c r="R17" s="3">
        <f>IF(ISNA(Tab_sales[[#This Row],[Forecast ETS]]),0,(Tab_sales[[#This Row],[Forecast ETS]]-$C17)^2)</f>
        <v>5031.9175720791627</v>
      </c>
      <c r="S17" s="3">
        <f>IF(ISNA(Tab_sales[[#This Row],[Forecast linear]]),0,(Tab_sales[[#This Row],[Forecast linear]]-$C17)^2)</f>
        <v>6001.9452160493929</v>
      </c>
    </row>
    <row r="18" spans="1:19" x14ac:dyDescent="0.35">
      <c r="A18" s="10">
        <v>11</v>
      </c>
      <c r="B18" s="1">
        <v>41944</v>
      </c>
      <c r="C18" s="2">
        <v>578</v>
      </c>
      <c r="D18" s="3">
        <f>IF(Tab_sales[[#This Row],[Period]]&gt;7,C17,NA())</f>
        <v>500</v>
      </c>
      <c r="E18" s="3">
        <f>IF(Tab_sales[[#This Row],[Period]]&gt;7,AVERAGE($C$8:C17),NA())</f>
        <v>527.79999999999995</v>
      </c>
      <c r="F18" s="3">
        <f>IF(Tab_sales[[#This Row],[Period]]&gt;7,AVERAGE(C15:C17),NA())</f>
        <v>530</v>
      </c>
      <c r="G18" s="3">
        <f>IF(Tab_sales[[#This Row],[Period]]&gt;7,AVERAGE(C11:C17),NA())</f>
        <v>545.14285714285711</v>
      </c>
      <c r="H18" s="3">
        <f>IF(Tab_sales[[#This Row],[Period]]&gt;7,H$5*H17+(1-H$5)*$C17, IF(Tab_sales[[#This Row],[Period]]=7,$C18,NA()))</f>
        <v>515.03200000000004</v>
      </c>
      <c r="I18" s="3">
        <f>IF(Tab_sales[[#This Row],[Period]]&gt;7,I$5*I17+(1-I$5)*$C17, IF(Tab_sales[[#This Row],[Period]]=7,$C18,NA()))</f>
        <v>526.89791612299041</v>
      </c>
      <c r="J18" s="3">
        <f>IF(Tab_sales[[#This Row],[Period]]&gt;7,_xlfn.FORECAST.ETS(Tab_sales[[#This Row],[Period]],$C$8:C17,$A$8:A17),NA())</f>
        <v>574.88798656985227</v>
      </c>
      <c r="K18" s="3">
        <f>IF(Tab_sales[[#This Row],[Period]]&gt;7,_xlfn.FORECAST.LINEAR(Tab_sales[[#This Row],[Period]],$C$8:C17,$A$8:A17),NA())</f>
        <v>555.79999999999995</v>
      </c>
      <c r="L18" s="3">
        <f>IF(ISNA(Tab_sales[[#This Row],[Naive Forecast]]),0,(Tab_sales[[#This Row],[Naive Forecast]]-$C18)^2)</f>
        <v>6084</v>
      </c>
      <c r="M18" s="3">
        <f>IF(ISNA(Tab_sales[[#This Row],[Average All Past Forecast]]),0,(Tab_sales[[#This Row],[Average All Past Forecast]]-$C18)^2)</f>
        <v>2520.0400000000045</v>
      </c>
      <c r="N18" s="3">
        <f>IF(ISNA(Tab_sales[[#This Row],[Moving Ave. Forecast]]),0,(Tab_sales[[#This Row],[Moving Ave. Forecast]]-$C18)^2)</f>
        <v>2304</v>
      </c>
      <c r="O18" s="3">
        <f>IF(ISNA(Tab_sales[[#This Row],[Moving Ave. Forecast 2]]),0,(Tab_sales[[#This Row],[Moving Ave. Forecast 2]]-$C18)^2)</f>
        <v>1079.591836734696</v>
      </c>
      <c r="P18" s="3">
        <f>IF(ISNA(Tab_sales[[#This Row],[Exponential Smoothing]]),0,(Tab_sales[[#This Row],[Exponential Smoothing]]-$C18)^2)</f>
        <v>3964.969023999995</v>
      </c>
      <c r="Q18" s="3">
        <f>IF(ISNA(Tab_sales[[#This Row],[Exponential Smoothing 2]]),0,(Tab_sales[[#This Row],[Exponential Smoothing 2]]-$C18)^2)</f>
        <v>2611.4229765729237</v>
      </c>
      <c r="R18" s="3">
        <f>IF(ISNA(Tab_sales[[#This Row],[Forecast ETS]]),0,(Tab_sales[[#This Row],[Forecast ETS]]-$C18)^2)</f>
        <v>9.6846275894198186</v>
      </c>
      <c r="S18" s="3">
        <f>IF(ISNA(Tab_sales[[#This Row],[Forecast linear]]),0,(Tab_sales[[#This Row],[Forecast linear]]-$C18)^2)</f>
        <v>492.84000000000202</v>
      </c>
    </row>
    <row r="19" spans="1:19" x14ac:dyDescent="0.35">
      <c r="A19" s="10">
        <v>12</v>
      </c>
      <c r="B19" s="1">
        <v>41974</v>
      </c>
      <c r="C19" s="2">
        <v>603</v>
      </c>
      <c r="D19" s="3">
        <f>IF(Tab_sales[[#This Row],[Period]]&gt;7,C18,NA())</f>
        <v>578</v>
      </c>
      <c r="E19" s="3">
        <f>IF(Tab_sales[[#This Row],[Period]]&gt;7,AVERAGE($C$8:C18),NA())</f>
        <v>532.36363636363637</v>
      </c>
      <c r="F19" s="3">
        <f>IF(Tab_sales[[#This Row],[Period]]&gt;7,AVERAGE(C16:C18),NA())</f>
        <v>557</v>
      </c>
      <c r="G19" s="3">
        <f>IF(Tab_sales[[#This Row],[Period]]&gt;7,AVERAGE(C12:C18),NA())</f>
        <v>546.28571428571433</v>
      </c>
      <c r="H19" s="3">
        <f>IF(Tab_sales[[#This Row],[Period]]&gt;7,H$5*H18+(1-H$5)*$C18, IF(Tab_sales[[#This Row],[Period]]=7,$C19,NA()))</f>
        <v>565.40640000000008</v>
      </c>
      <c r="I19" s="3">
        <f>IF(Tab_sales[[#This Row],[Period]]&gt;7,I$5*I18+(1-I$5)*$C18, IF(Tab_sales[[#This Row],[Period]]=7,$C19,NA()))</f>
        <v>552.10849668317701</v>
      </c>
      <c r="J19" s="3">
        <f>IF(Tab_sales[[#This Row],[Period]]&gt;7,_xlfn.FORECAST.ETS(Tab_sales[[#This Row],[Period]],$C$8:C18,$A$8:A18),NA())</f>
        <v>571.15335556302921</v>
      </c>
      <c r="K19" s="3">
        <f>IF(Tab_sales[[#This Row],[Period]]&gt;7,_xlfn.FORECAST.LINEAR(Tab_sales[[#This Row],[Period]],$C$8:C18,$A$8:A18),NA())</f>
        <v>568.9636363636364</v>
      </c>
      <c r="L19" s="3">
        <f>IF(ISNA(Tab_sales[[#This Row],[Naive Forecast]]),0,(Tab_sales[[#This Row],[Naive Forecast]]-$C19)^2)</f>
        <v>625</v>
      </c>
      <c r="M19" s="3">
        <f>IF(ISNA(Tab_sales[[#This Row],[Average All Past Forecast]]),0,(Tab_sales[[#This Row],[Average All Past Forecast]]-$C19)^2)</f>
        <v>4989.4958677685936</v>
      </c>
      <c r="N19" s="3">
        <f>IF(ISNA(Tab_sales[[#This Row],[Moving Ave. Forecast]]),0,(Tab_sales[[#This Row],[Moving Ave. Forecast]]-$C19)^2)</f>
        <v>2116</v>
      </c>
      <c r="O19" s="3">
        <f>IF(ISNA(Tab_sales[[#This Row],[Moving Ave. Forecast 2]]),0,(Tab_sales[[#This Row],[Moving Ave. Forecast 2]]-$C19)^2)</f>
        <v>3216.5102040816273</v>
      </c>
      <c r="P19" s="3">
        <f>IF(ISNA(Tab_sales[[#This Row],[Exponential Smoothing]]),0,(Tab_sales[[#This Row],[Exponential Smoothing]]-$C19)^2)</f>
        <v>1413.2787609599943</v>
      </c>
      <c r="Q19" s="3">
        <f>IF(ISNA(Tab_sales[[#This Row],[Exponential Smoothing 2]]),0,(Tab_sales[[#This Row],[Exponential Smoothing 2]]-$C19)^2)</f>
        <v>2589.9451098462055</v>
      </c>
      <c r="R19" s="3">
        <f>IF(ISNA(Tab_sales[[#This Row],[Forecast ETS]]),0,(Tab_sales[[#This Row],[Forecast ETS]]-$C19)^2)</f>
        <v>1014.2087618948426</v>
      </c>
      <c r="S19" s="3">
        <f>IF(ISNA(Tab_sales[[#This Row],[Forecast linear]]),0,(Tab_sales[[#This Row],[Forecast linear]]-$C19)^2)</f>
        <v>1158.4740495867745</v>
      </c>
    </row>
    <row r="20" spans="1:19" x14ac:dyDescent="0.35">
      <c r="A20" s="10">
        <v>13</v>
      </c>
      <c r="B20" s="1">
        <v>42005</v>
      </c>
      <c r="C20" s="2">
        <v>490</v>
      </c>
      <c r="D20" s="3">
        <f>IF(Tab_sales[[#This Row],[Period]]&gt;7,C19,NA())</f>
        <v>603</v>
      </c>
      <c r="E20" s="3">
        <f>IF(Tab_sales[[#This Row],[Period]]&gt;7,AVERAGE($C$8:C19),NA())</f>
        <v>538.25</v>
      </c>
      <c r="F20" s="3">
        <f>IF(Tab_sales[[#This Row],[Period]]&gt;7,AVERAGE(C17:C19),NA())</f>
        <v>560.33333333333337</v>
      </c>
      <c r="G20" s="3">
        <f>IF(Tab_sales[[#This Row],[Period]]&gt;7,AVERAGE(C13:C19),NA())</f>
        <v>554</v>
      </c>
      <c r="H20" s="3">
        <f>IF(Tab_sales[[#This Row],[Period]]&gt;7,H$5*H19+(1-H$5)*$C19, IF(Tab_sales[[#This Row],[Period]]=7,$C20,NA()))</f>
        <v>595.48128000000008</v>
      </c>
      <c r="I20" s="3">
        <f>IF(Tab_sales[[#This Row],[Period]]&gt;7,I$5*I19+(1-I$5)*$C19, IF(Tab_sales[[#This Row],[Period]]=7,$C20,NA()))</f>
        <v>577.21518993047493</v>
      </c>
      <c r="J20" s="3">
        <f>IF(Tab_sales[[#This Row],[Period]]&gt;7,_xlfn.FORECAST.ETS(Tab_sales[[#This Row],[Period]],$C$8:C19,$A$8:A19),NA())</f>
        <v>585.11818857979313</v>
      </c>
      <c r="K20" s="3">
        <f>IF(Tab_sales[[#This Row],[Period]]&gt;7,_xlfn.FORECAST.LINEAR(Tab_sales[[#This Row],[Period]],$C$8:C19,$A$8:A19),NA())</f>
        <v>586.40909090909099</v>
      </c>
      <c r="L20" s="3">
        <f>IF(ISNA(Tab_sales[[#This Row],[Naive Forecast]]),0,(Tab_sales[[#This Row],[Naive Forecast]]-$C20)^2)</f>
        <v>12769</v>
      </c>
      <c r="M20" s="3">
        <f>IF(ISNA(Tab_sales[[#This Row],[Average All Past Forecast]]),0,(Tab_sales[[#This Row],[Average All Past Forecast]]-$C20)^2)</f>
        <v>2328.0625</v>
      </c>
      <c r="N20" s="3">
        <f>IF(ISNA(Tab_sales[[#This Row],[Moving Ave. Forecast]]),0,(Tab_sales[[#This Row],[Moving Ave. Forecast]]-$C20)^2)</f>
        <v>4946.7777777777828</v>
      </c>
      <c r="O20" s="3">
        <f>IF(ISNA(Tab_sales[[#This Row],[Moving Ave. Forecast 2]]),0,(Tab_sales[[#This Row],[Moving Ave. Forecast 2]]-$C20)^2)</f>
        <v>4096</v>
      </c>
      <c r="P20" s="3">
        <f>IF(ISNA(Tab_sales[[#This Row],[Exponential Smoothing]]),0,(Tab_sales[[#This Row],[Exponential Smoothing]]-$C20)^2)</f>
        <v>11126.300430438418</v>
      </c>
      <c r="Q20" s="3">
        <f>IF(ISNA(Tab_sales[[#This Row],[Exponential Smoothing 2]]),0,(Tab_sales[[#This Row],[Exponential Smoothing 2]]-$C20)^2)</f>
        <v>7606.4893546088169</v>
      </c>
      <c r="R20" s="3">
        <f>IF(ISNA(Tab_sales[[#This Row],[Forecast ETS]]),0,(Tab_sales[[#This Row],[Forecast ETS]]-$C20)^2)</f>
        <v>9047.4697987010877</v>
      </c>
      <c r="S20" s="3">
        <f>IF(ISNA(Tab_sales[[#This Row],[Forecast linear]]),0,(Tab_sales[[#This Row],[Forecast linear]]-$C20)^2)</f>
        <v>9294.7128099173715</v>
      </c>
    </row>
    <row r="21" spans="1:19" x14ac:dyDescent="0.35">
      <c r="A21" s="10">
        <v>14</v>
      </c>
      <c r="B21" s="1">
        <v>42036</v>
      </c>
      <c r="C21" s="2">
        <v>535</v>
      </c>
      <c r="D21" s="3">
        <f>IF(Tab_sales[[#This Row],[Period]]&gt;7,C20,NA())</f>
        <v>490</v>
      </c>
      <c r="E21" s="3">
        <f>IF(Tab_sales[[#This Row],[Period]]&gt;7,AVERAGE($C$8:C20),NA())</f>
        <v>534.53846153846155</v>
      </c>
      <c r="F21" s="3">
        <f>IF(Tab_sales[[#This Row],[Period]]&gt;7,AVERAGE(C18:C20),NA())</f>
        <v>557</v>
      </c>
      <c r="G21" s="3">
        <f>IF(Tab_sales[[#This Row],[Period]]&gt;7,AVERAGE(C14:C20),NA())</f>
        <v>541.71428571428567</v>
      </c>
      <c r="H21" s="3">
        <f>IF(Tab_sales[[#This Row],[Period]]&gt;7,H$5*H20+(1-H$5)*$C20, IF(Tab_sales[[#This Row],[Period]]=7,$C21,NA()))</f>
        <v>511.09625600000004</v>
      </c>
      <c r="I21" s="3">
        <f>IF(Tab_sales[[#This Row],[Period]]&gt;7,I$5*I20+(1-I$5)*$C20, IF(Tab_sales[[#This Row],[Period]]=7,$C21,NA()))</f>
        <v>534.1886554919563</v>
      </c>
      <c r="J21" s="3">
        <f>IF(Tab_sales[[#This Row],[Period]]&gt;7,_xlfn.FORECAST.ETS(Tab_sales[[#This Row],[Period]],$C$8:C20,$A$8:A20),NA())</f>
        <v>557.50871335978979</v>
      </c>
      <c r="K21" s="3">
        <f>IF(Tab_sales[[#This Row],[Period]]&gt;7,_xlfn.FORECAST.LINEAR(Tab_sales[[#This Row],[Period]],$C$8:C20,$A$8:A20),NA())</f>
        <v>564.15384615384619</v>
      </c>
      <c r="L21" s="3">
        <f>IF(ISNA(Tab_sales[[#This Row],[Naive Forecast]]),0,(Tab_sales[[#This Row],[Naive Forecast]]-$C21)^2)</f>
        <v>2025</v>
      </c>
      <c r="M21" s="3">
        <f>IF(ISNA(Tab_sales[[#This Row],[Average All Past Forecast]]),0,(Tab_sales[[#This Row],[Average All Past Forecast]]-$C21)^2)</f>
        <v>0.21301775147928187</v>
      </c>
      <c r="N21" s="3">
        <f>IF(ISNA(Tab_sales[[#This Row],[Moving Ave. Forecast]]),0,(Tab_sales[[#This Row],[Moving Ave. Forecast]]-$C21)^2)</f>
        <v>484</v>
      </c>
      <c r="O21" s="3">
        <f>IF(ISNA(Tab_sales[[#This Row],[Moving Ave. Forecast 2]]),0,(Tab_sales[[#This Row],[Moving Ave. Forecast 2]]-$C21)^2)</f>
        <v>45.081632653060574</v>
      </c>
      <c r="P21" s="3">
        <f>IF(ISNA(Tab_sales[[#This Row],[Exponential Smoothing]]),0,(Tab_sales[[#This Row],[Exponential Smoothing]]-$C21)^2)</f>
        <v>571.38897721753415</v>
      </c>
      <c r="Q21" s="3">
        <f>IF(ISNA(Tab_sales[[#This Row],[Exponential Smoothing 2]]),0,(Tab_sales[[#This Row],[Exponential Smoothing 2]]-$C21)^2)</f>
        <v>0.65827991073267877</v>
      </c>
      <c r="R21" s="3">
        <f>IF(ISNA(Tab_sales[[#This Row],[Forecast ETS]]),0,(Tab_sales[[#This Row],[Forecast ETS]]-$C21)^2)</f>
        <v>506.64217711317957</v>
      </c>
      <c r="S21" s="3">
        <f>IF(ISNA(Tab_sales[[#This Row],[Forecast linear]]),0,(Tab_sales[[#This Row],[Forecast linear]]-$C21)^2)</f>
        <v>849.94674556213226</v>
      </c>
    </row>
    <row r="22" spans="1:19" x14ac:dyDescent="0.35">
      <c r="A22" s="10">
        <v>15</v>
      </c>
      <c r="B22" s="1">
        <v>42064</v>
      </c>
      <c r="C22" s="2">
        <v>699</v>
      </c>
      <c r="D22" s="3">
        <f>IF(Tab_sales[[#This Row],[Period]]&gt;7,C21,NA())</f>
        <v>535</v>
      </c>
      <c r="E22" s="3">
        <f>IF(Tab_sales[[#This Row],[Period]]&gt;7,AVERAGE($C$8:C21),NA())</f>
        <v>534.57142857142856</v>
      </c>
      <c r="F22" s="3">
        <f>IF(Tab_sales[[#This Row],[Period]]&gt;7,AVERAGE(C19:C21),NA())</f>
        <v>542.66666666666663</v>
      </c>
      <c r="G22" s="3">
        <f>IF(Tab_sales[[#This Row],[Period]]&gt;7,AVERAGE(C15:C21),NA())</f>
        <v>542.28571428571433</v>
      </c>
      <c r="H22" s="3">
        <f>IF(Tab_sales[[#This Row],[Period]]&gt;7,H$5*H21+(1-H$5)*$C21, IF(Tab_sales[[#This Row],[Period]]=7,$C22,NA()))</f>
        <v>530.21925120000003</v>
      </c>
      <c r="I22" s="3">
        <f>IF(Tab_sales[[#This Row],[Period]]&gt;7,I$5*I21+(1-I$5)*$C21, IF(Tab_sales[[#This Row],[Period]]=7,$C22,NA()))</f>
        <v>534.58892226251169</v>
      </c>
      <c r="J22" s="3">
        <f>IF(Tab_sales[[#This Row],[Period]]&gt;7,_xlfn.FORECAST.ETS(Tab_sales[[#This Row],[Period]],$C$8:C21,$A$8:A21),NA())</f>
        <v>553.01504728950579</v>
      </c>
      <c r="K22" s="3">
        <f>IF(Tab_sales[[#This Row],[Period]]&gt;7,_xlfn.FORECAST.LINEAR(Tab_sales[[#This Row],[Period]],$C$8:C21,$A$8:A21),NA())</f>
        <v>560.05494505494505</v>
      </c>
      <c r="L22" s="3">
        <f>IF(ISNA(Tab_sales[[#This Row],[Naive Forecast]]),0,(Tab_sales[[#This Row],[Naive Forecast]]-$C22)^2)</f>
        <v>26896</v>
      </c>
      <c r="M22" s="3">
        <f>IF(ISNA(Tab_sales[[#This Row],[Average All Past Forecast]]),0,(Tab_sales[[#This Row],[Average All Past Forecast]]-$C22)^2)</f>
        <v>27036.755102040821</v>
      </c>
      <c r="N22" s="3">
        <f>IF(ISNA(Tab_sales[[#This Row],[Moving Ave. Forecast]]),0,(Tab_sales[[#This Row],[Moving Ave. Forecast]]-$C22)^2)</f>
        <v>24440.111111111124</v>
      </c>
      <c r="O22" s="3">
        <f>IF(ISNA(Tab_sales[[#This Row],[Moving Ave. Forecast 2]]),0,(Tab_sales[[#This Row],[Moving Ave. Forecast 2]]-$C22)^2)</f>
        <v>24559.367346938761</v>
      </c>
      <c r="P22" s="3">
        <f>IF(ISNA(Tab_sales[[#This Row],[Exponential Smoothing]]),0,(Tab_sales[[#This Row],[Exponential Smoothing]]-$C22)^2)</f>
        <v>28486.94116548869</v>
      </c>
      <c r="Q22" s="3">
        <f>IF(ISNA(Tab_sales[[#This Row],[Exponential Smoothing 2]]),0,(Tab_sales[[#This Row],[Exponential Smoothing 2]]-$C22)^2)</f>
        <v>27031.002482802425</v>
      </c>
      <c r="R22" s="3">
        <f>IF(ISNA(Tab_sales[[#This Row],[Forecast ETS]]),0,(Tab_sales[[#This Row],[Forecast ETS]]-$C22)^2)</f>
        <v>21311.606417885232</v>
      </c>
      <c r="S22" s="3">
        <f>IF(ISNA(Tab_sales[[#This Row],[Forecast linear]]),0,(Tab_sales[[#This Row],[Forecast linear]]-$C22)^2)</f>
        <v>19305.72829368434</v>
      </c>
    </row>
    <row r="23" spans="1:19" x14ac:dyDescent="0.35">
      <c r="A23" s="10">
        <v>16</v>
      </c>
      <c r="B23" s="1">
        <v>42095</v>
      </c>
      <c r="C23" s="2">
        <v>652</v>
      </c>
      <c r="D23" s="3">
        <f>IF(Tab_sales[[#This Row],[Period]]&gt;7,C22,NA())</f>
        <v>699</v>
      </c>
      <c r="E23" s="3">
        <f>IF(Tab_sales[[#This Row],[Period]]&gt;7,AVERAGE($C$8:C22),NA())</f>
        <v>545.5333333333333</v>
      </c>
      <c r="F23" s="3">
        <f>IF(Tab_sales[[#This Row],[Period]]&gt;7,AVERAGE(C20:C22),NA())</f>
        <v>574.66666666666663</v>
      </c>
      <c r="G23" s="3">
        <f>IF(Tab_sales[[#This Row],[Period]]&gt;7,AVERAGE(C16:C22),NA())</f>
        <v>571.14285714285711</v>
      </c>
      <c r="H23" s="3">
        <f>IF(Tab_sales[[#This Row],[Period]]&gt;7,H$5*H22+(1-H$5)*$C22, IF(Tab_sales[[#This Row],[Period]]=7,$C23,NA()))</f>
        <v>665.24385024000003</v>
      </c>
      <c r="I23" s="3">
        <f>IF(Tab_sales[[#This Row],[Period]]&gt;7,I$5*I22+(1-I$5)*$C22, IF(Tab_sales[[#This Row],[Period]]=7,$C23,NA()))</f>
        <v>615.69909245173199</v>
      </c>
      <c r="J23" s="3">
        <f>IF(Tab_sales[[#This Row],[Period]]&gt;7,_xlfn.FORECAST.ETS(Tab_sales[[#This Row],[Period]],$C$8:C22,$A$8:A22),NA())</f>
        <v>599.27717140044876</v>
      </c>
      <c r="K23" s="3">
        <f>IF(Tab_sales[[#This Row],[Period]]&gt;7,_xlfn.FORECAST.LINEAR(Tab_sales[[#This Row],[Period]],$C$8:C22,$A$8:A22),NA())</f>
        <v>600.50476190476184</v>
      </c>
      <c r="L23" s="3">
        <f>IF(ISNA(Tab_sales[[#This Row],[Naive Forecast]]),0,(Tab_sales[[#This Row],[Naive Forecast]]-$C23)^2)</f>
        <v>2209</v>
      </c>
      <c r="M23" s="3">
        <f>IF(ISNA(Tab_sales[[#This Row],[Average All Past Forecast]]),0,(Tab_sales[[#This Row],[Average All Past Forecast]]-$C23)^2)</f>
        <v>11335.151111111118</v>
      </c>
      <c r="N23" s="3">
        <f>IF(ISNA(Tab_sales[[#This Row],[Moving Ave. Forecast]]),0,(Tab_sales[[#This Row],[Moving Ave. Forecast]]-$C23)^2)</f>
        <v>5980.4444444444507</v>
      </c>
      <c r="O23" s="3">
        <f>IF(ISNA(Tab_sales[[#This Row],[Moving Ave. Forecast 2]]),0,(Tab_sales[[#This Row],[Moving Ave. Forecast 2]]-$C23)^2)</f>
        <v>6537.8775510204132</v>
      </c>
      <c r="P23" s="3">
        <f>IF(ISNA(Tab_sales[[#This Row],[Exponential Smoothing]]),0,(Tab_sales[[#This Row],[Exponential Smoothing]]-$C23)^2)</f>
        <v>175.39956917954882</v>
      </c>
      <c r="Q23" s="3">
        <f>IF(ISNA(Tab_sales[[#This Row],[Exponential Smoothing 2]]),0,(Tab_sales[[#This Row],[Exponential Smoothing 2]]-$C23)^2)</f>
        <v>1317.7558888279018</v>
      </c>
      <c r="R23" s="3">
        <f>IF(ISNA(Tab_sales[[#This Row],[Forecast ETS]]),0,(Tab_sales[[#This Row],[Forecast ETS]]-$C23)^2)</f>
        <v>2779.6966555376575</v>
      </c>
      <c r="S23" s="3">
        <f>IF(ISNA(Tab_sales[[#This Row],[Forecast linear]]),0,(Tab_sales[[#This Row],[Forecast linear]]-$C23)^2)</f>
        <v>2651.7595464852679</v>
      </c>
    </row>
    <row r="24" spans="1:19" x14ac:dyDescent="0.35">
      <c r="A24" s="10">
        <v>17</v>
      </c>
      <c r="B24" s="1">
        <v>42125</v>
      </c>
      <c r="C24" s="2">
        <v>695</v>
      </c>
      <c r="D24" s="3">
        <f>IF(Tab_sales[[#This Row],[Period]]&gt;7,C23,NA())</f>
        <v>652</v>
      </c>
      <c r="E24" s="3">
        <f>IF(Tab_sales[[#This Row],[Period]]&gt;7,AVERAGE($C$8:C23),NA())</f>
        <v>552.1875</v>
      </c>
      <c r="F24" s="3">
        <f>IF(Tab_sales[[#This Row],[Period]]&gt;7,AVERAGE(C21:C23),NA())</f>
        <v>628.66666666666663</v>
      </c>
      <c r="G24" s="3">
        <f>IF(Tab_sales[[#This Row],[Period]]&gt;7,AVERAGE(C17:C23),NA())</f>
        <v>579.57142857142856</v>
      </c>
      <c r="H24" s="3">
        <f>IF(Tab_sales[[#This Row],[Period]]&gt;7,H$5*H23+(1-H$5)*$C23, IF(Tab_sales[[#This Row],[Period]]=7,$C24,NA()))</f>
        <v>654.64877004800007</v>
      </c>
      <c r="I24" s="3">
        <f>IF(Tab_sales[[#This Row],[Period]]&gt;7,I$5*I23+(1-I$5)*$C23, IF(Tab_sales[[#This Row],[Period]]=7,$C24,NA()))</f>
        <v>633.60769587299524</v>
      </c>
      <c r="J24" s="3">
        <f>IF(Tab_sales[[#This Row],[Period]]&gt;7,_xlfn.FORECAST.ETS(Tab_sales[[#This Row],[Period]],$C$8:C23,$A$8:A23),NA())</f>
        <v>618.89027705975491</v>
      </c>
      <c r="K24" s="3">
        <f>IF(Tab_sales[[#This Row],[Period]]&gt;7,_xlfn.FORECAST.LINEAR(Tab_sales[[#This Row],[Period]],$C$8:C23,$A$8:A23),NA())</f>
        <v>620.25</v>
      </c>
      <c r="L24" s="3">
        <f>IF(ISNA(Tab_sales[[#This Row],[Naive Forecast]]),0,(Tab_sales[[#This Row],[Naive Forecast]]-$C24)^2)</f>
        <v>1849</v>
      </c>
      <c r="M24" s="3">
        <f>IF(ISNA(Tab_sales[[#This Row],[Average All Past Forecast]]),0,(Tab_sales[[#This Row],[Average All Past Forecast]]-$C24)^2)</f>
        <v>20395.41015625</v>
      </c>
      <c r="N24" s="3">
        <f>IF(ISNA(Tab_sales[[#This Row],[Moving Ave. Forecast]]),0,(Tab_sales[[#This Row],[Moving Ave. Forecast]]-$C24)^2)</f>
        <v>4400.1111111111159</v>
      </c>
      <c r="O24" s="3">
        <f>IF(ISNA(Tab_sales[[#This Row],[Moving Ave. Forecast 2]]),0,(Tab_sales[[#This Row],[Moving Ave. Forecast 2]]-$C24)^2)</f>
        <v>13323.755102040821</v>
      </c>
      <c r="P24" s="3">
        <f>IF(ISNA(Tab_sales[[#This Row],[Exponential Smoothing]]),0,(Tab_sales[[#This Row],[Exponential Smoothing]]-$C24)^2)</f>
        <v>1628.221758639176</v>
      </c>
      <c r="Q24" s="3">
        <f>IF(ISNA(Tab_sales[[#This Row],[Exponential Smoothing 2]]),0,(Tab_sales[[#This Row],[Exponential Smoothing 2]]-$C24)^2)</f>
        <v>3769.015006022646</v>
      </c>
      <c r="R24" s="3">
        <f>IF(ISNA(Tab_sales[[#This Row],[Forecast ETS]]),0,(Tab_sales[[#This Row],[Forecast ETS]]-$C24)^2)</f>
        <v>5792.68992604087</v>
      </c>
      <c r="S24" s="3">
        <f>IF(ISNA(Tab_sales[[#This Row],[Forecast linear]]),0,(Tab_sales[[#This Row],[Forecast linear]]-$C24)^2)</f>
        <v>5587.5625</v>
      </c>
    </row>
    <row r="25" spans="1:19" x14ac:dyDescent="0.35">
      <c r="A25" s="10">
        <v>18</v>
      </c>
      <c r="B25" s="1">
        <v>42156</v>
      </c>
      <c r="C25" s="2">
        <v>675</v>
      </c>
      <c r="D25" s="3">
        <f>IF(Tab_sales[[#This Row],[Period]]&gt;7,C24,NA())</f>
        <v>695</v>
      </c>
      <c r="E25" s="3">
        <f>IF(Tab_sales[[#This Row],[Period]]&gt;7,AVERAGE($C$8:C24),NA())</f>
        <v>560.58823529411768</v>
      </c>
      <c r="F25" s="3">
        <f>IF(Tab_sales[[#This Row],[Period]]&gt;7,AVERAGE(C22:C24),NA())</f>
        <v>682</v>
      </c>
      <c r="G25" s="3">
        <f>IF(Tab_sales[[#This Row],[Period]]&gt;7,AVERAGE(C18:C24),NA())</f>
        <v>607.42857142857144</v>
      </c>
      <c r="H25" s="3">
        <f>IF(Tab_sales[[#This Row],[Period]]&gt;7,H$5*H24+(1-H$5)*$C24, IF(Tab_sales[[#This Row],[Period]]=7,$C25,NA()))</f>
        <v>686.92975400960006</v>
      </c>
      <c r="I25" s="3">
        <f>IF(Tab_sales[[#This Row],[Period]]&gt;7,I$5*I24+(1-I$5)*$C24, IF(Tab_sales[[#This Row],[Period]]=7,$C25,NA()))</f>
        <v>663.89482922541117</v>
      </c>
      <c r="J25" s="3">
        <f>IF(Tab_sales[[#This Row],[Period]]&gt;7,_xlfn.FORECAST.ETS(Tab_sales[[#This Row],[Period]],$C$8:C24,$A$8:A24),NA())</f>
        <v>638.59244627166925</v>
      </c>
      <c r="K25" s="3">
        <f>IF(Tab_sales[[#This Row],[Period]]&gt;7,_xlfn.FORECAST.LINEAR(Tab_sales[[#This Row],[Period]],$C$8:C24,$A$8:A24),NA())</f>
        <v>645.84558823529414</v>
      </c>
      <c r="L25" s="3">
        <f>IF(ISNA(Tab_sales[[#This Row],[Naive Forecast]]),0,(Tab_sales[[#This Row],[Naive Forecast]]-$C25)^2)</f>
        <v>400</v>
      </c>
      <c r="M25" s="3">
        <f>IF(ISNA(Tab_sales[[#This Row],[Average All Past Forecast]]),0,(Tab_sales[[#This Row],[Average All Past Forecast]]-$C25)^2)</f>
        <v>13090.051903114179</v>
      </c>
      <c r="N25" s="3">
        <f>IF(ISNA(Tab_sales[[#This Row],[Moving Ave. Forecast]]),0,(Tab_sales[[#This Row],[Moving Ave. Forecast]]-$C25)^2)</f>
        <v>49</v>
      </c>
      <c r="O25" s="3">
        <f>IF(ISNA(Tab_sales[[#This Row],[Moving Ave. Forecast 2]]),0,(Tab_sales[[#This Row],[Moving Ave. Forecast 2]]-$C25)^2)</f>
        <v>4565.8979591836714</v>
      </c>
      <c r="P25" s="3">
        <f>IF(ISNA(Tab_sales[[#This Row],[Exponential Smoothing]]),0,(Tab_sales[[#This Row],[Exponential Smoothing]]-$C25)^2)</f>
        <v>142.31903072956871</v>
      </c>
      <c r="Q25" s="3">
        <f>IF(ISNA(Tab_sales[[#This Row],[Exponential Smoothing 2]]),0,(Tab_sales[[#This Row],[Exponential Smoothing 2]]-$C25)^2)</f>
        <v>123.32481793278183</v>
      </c>
      <c r="R25" s="3">
        <f>IF(ISNA(Tab_sales[[#This Row],[Forecast ETS]]),0,(Tab_sales[[#This Row],[Forecast ETS]]-$C25)^2)</f>
        <v>1325.5099684812906</v>
      </c>
      <c r="S25" s="3">
        <f>IF(ISNA(Tab_sales[[#This Row],[Forecast linear]]),0,(Tab_sales[[#This Row],[Forecast linear]]-$C25)^2)</f>
        <v>849.97972534601922</v>
      </c>
    </row>
    <row r="26" spans="1:19" x14ac:dyDescent="0.35">
      <c r="A26" s="10">
        <v>19</v>
      </c>
      <c r="B26" s="1">
        <v>42186</v>
      </c>
      <c r="C26" s="2">
        <v>727</v>
      </c>
      <c r="D26" s="3">
        <f>IF(Tab_sales[[#This Row],[Period]]&gt;7,C25,NA())</f>
        <v>675</v>
      </c>
      <c r="E26" s="3">
        <f>IF(Tab_sales[[#This Row],[Period]]&gt;7,AVERAGE($C$8:C25),NA())</f>
        <v>566.94444444444446</v>
      </c>
      <c r="F26" s="3">
        <f>IF(Tab_sales[[#This Row],[Period]]&gt;7,AVERAGE(C23:C25),NA())</f>
        <v>674</v>
      </c>
      <c r="G26" s="3">
        <f>IF(Tab_sales[[#This Row],[Period]]&gt;7,AVERAGE(C19:C25),NA())</f>
        <v>621.28571428571433</v>
      </c>
      <c r="H26" s="3">
        <f>IF(Tab_sales[[#This Row],[Period]]&gt;7,H$5*H25+(1-H$5)*$C25, IF(Tab_sales[[#This Row],[Period]]=7,$C26,NA()))</f>
        <v>677.38595080191999</v>
      </c>
      <c r="I26" s="3">
        <f>IF(Tab_sales[[#This Row],[Period]]&gt;7,I$5*I25+(1-I$5)*$C25, IF(Tab_sales[[#This Row],[Period]]=7,$C26,NA()))</f>
        <v>669.37342777182698</v>
      </c>
      <c r="J26" s="3">
        <f>IF(Tab_sales[[#This Row],[Period]]&gt;7,_xlfn.FORECAST.ETS(Tab_sales[[#This Row],[Period]],$C$8:C25,$A$8:A25),NA())</f>
        <v>656.88416273978999</v>
      </c>
      <c r="K26" s="3">
        <f>IF(Tab_sales[[#This Row],[Period]]&gt;7,_xlfn.FORECAST.LINEAR(Tab_sales[[#This Row],[Period]],$C$8:C25,$A$8:A25),NA())</f>
        <v>661.79738562091507</v>
      </c>
      <c r="L26" s="3">
        <f>IF(ISNA(Tab_sales[[#This Row],[Naive Forecast]]),0,(Tab_sales[[#This Row],[Naive Forecast]]-$C26)^2)</f>
        <v>2704</v>
      </c>
      <c r="M26" s="3">
        <f>IF(ISNA(Tab_sales[[#This Row],[Average All Past Forecast]]),0,(Tab_sales[[#This Row],[Average All Past Forecast]]-$C26)^2)</f>
        <v>25617.780864197528</v>
      </c>
      <c r="N26" s="3">
        <f>IF(ISNA(Tab_sales[[#This Row],[Moving Ave. Forecast]]),0,(Tab_sales[[#This Row],[Moving Ave. Forecast]]-$C26)^2)</f>
        <v>2809</v>
      </c>
      <c r="O26" s="3">
        <f>IF(ISNA(Tab_sales[[#This Row],[Moving Ave. Forecast 2]]),0,(Tab_sales[[#This Row],[Moving Ave. Forecast 2]]-$C26)^2)</f>
        <v>11175.510204081622</v>
      </c>
      <c r="P26" s="3">
        <f>IF(ISNA(Tab_sales[[#This Row],[Exponential Smoothing]]),0,(Tab_sales[[#This Row],[Exponential Smoothing]]-$C26)^2)</f>
        <v>2461.5538778295036</v>
      </c>
      <c r="Q26" s="3">
        <f>IF(ISNA(Tab_sales[[#This Row],[Exponential Smoothing 2]]),0,(Tab_sales[[#This Row],[Exponential Smoothing 2]]-$C26)^2)</f>
        <v>3320.8218267688417</v>
      </c>
      <c r="R26" s="3">
        <f>IF(ISNA(Tab_sales[[#This Row],[Forecast ETS]]),0,(Tab_sales[[#This Row],[Forecast ETS]]-$C26)^2)</f>
        <v>4916.230634700255</v>
      </c>
      <c r="S26" s="3">
        <f>IF(ISNA(Tab_sales[[#This Row],[Forecast linear]]),0,(Tab_sales[[#This Row],[Forecast linear]]-$C26)^2)</f>
        <v>4251.3809218676533</v>
      </c>
    </row>
    <row r="27" spans="1:19" x14ac:dyDescent="0.35">
      <c r="A27" s="10">
        <v>20</v>
      </c>
      <c r="B27" s="1">
        <v>42217</v>
      </c>
      <c r="C27" s="2">
        <v>695</v>
      </c>
      <c r="D27" s="3">
        <f>IF(Tab_sales[[#This Row],[Period]]&gt;7,C26,NA())</f>
        <v>727</v>
      </c>
      <c r="E27" s="3">
        <f>IF(Tab_sales[[#This Row],[Period]]&gt;7,AVERAGE($C$8:C26),NA())</f>
        <v>575.36842105263156</v>
      </c>
      <c r="F27" s="3">
        <f>IF(Tab_sales[[#This Row],[Period]]&gt;7,AVERAGE(C24:C26),NA())</f>
        <v>699</v>
      </c>
      <c r="G27" s="3">
        <f>IF(Tab_sales[[#This Row],[Period]]&gt;7,AVERAGE(C20:C26),NA())</f>
        <v>639</v>
      </c>
      <c r="H27" s="3">
        <f>IF(Tab_sales[[#This Row],[Period]]&gt;7,H$5*H26+(1-H$5)*$C26, IF(Tab_sales[[#This Row],[Period]]=7,$C27,NA()))</f>
        <v>717.07719016038402</v>
      </c>
      <c r="I27" s="3">
        <f>IF(Tab_sales[[#This Row],[Period]]&gt;7,I$5*I26+(1-I$5)*$C26, IF(Tab_sales[[#This Row],[Period]]=7,$C27,NA()))</f>
        <v>697.80278390263197</v>
      </c>
      <c r="J27" s="3">
        <f>IF(Tab_sales[[#This Row],[Period]]&gt;7,_xlfn.FORECAST.ETS(Tab_sales[[#This Row],[Period]],$C$8:C26,$A$8:A26),NA())</f>
        <v>685.2568246220219</v>
      </c>
      <c r="K27" s="3">
        <f>IF(Tab_sales[[#This Row],[Period]]&gt;7,_xlfn.FORECAST.LINEAR(Tab_sales[[#This Row],[Period]],$C$8:C26,$A$8:A26),NA())</f>
        <v>685.50877192982443</v>
      </c>
      <c r="L27" s="3">
        <f>IF(ISNA(Tab_sales[[#This Row],[Naive Forecast]]),0,(Tab_sales[[#This Row],[Naive Forecast]]-$C27)^2)</f>
        <v>1024</v>
      </c>
      <c r="M27" s="3">
        <f>IF(ISNA(Tab_sales[[#This Row],[Average All Past Forecast]]),0,(Tab_sales[[#This Row],[Average All Past Forecast]]-$C27)^2)</f>
        <v>14311.714681440448</v>
      </c>
      <c r="N27" s="3">
        <f>IF(ISNA(Tab_sales[[#This Row],[Moving Ave. Forecast]]),0,(Tab_sales[[#This Row],[Moving Ave. Forecast]]-$C27)^2)</f>
        <v>16</v>
      </c>
      <c r="O27" s="3">
        <f>IF(ISNA(Tab_sales[[#This Row],[Moving Ave. Forecast 2]]),0,(Tab_sales[[#This Row],[Moving Ave. Forecast 2]]-$C27)^2)</f>
        <v>3136</v>
      </c>
      <c r="P27" s="3">
        <f>IF(ISNA(Tab_sales[[#This Row],[Exponential Smoothing]]),0,(Tab_sales[[#This Row],[Exponential Smoothing]]-$C27)^2)</f>
        <v>487.40232537775699</v>
      </c>
      <c r="Q27" s="3">
        <f>IF(ISNA(Tab_sales[[#This Row],[Exponential Smoothing 2]]),0,(Tab_sales[[#This Row],[Exponential Smoothing 2]]-$C27)^2)</f>
        <v>7.8555976048529104</v>
      </c>
      <c r="R27" s="3">
        <f>IF(ISNA(Tab_sales[[#This Row],[Forecast ETS]]),0,(Tab_sales[[#This Row],[Forecast ETS]]-$C27)^2)</f>
        <v>94.929466446038788</v>
      </c>
      <c r="S27" s="3">
        <f>IF(ISNA(Tab_sales[[#This Row],[Forecast linear]]),0,(Tab_sales[[#This Row],[Forecast linear]]-$C27)^2)</f>
        <v>90.0834102800886</v>
      </c>
    </row>
    <row r="28" spans="1:19" x14ac:dyDescent="0.35">
      <c r="A28" s="10">
        <v>21</v>
      </c>
      <c r="B28" s="1">
        <v>42248</v>
      </c>
      <c r="C28" s="2">
        <v>700</v>
      </c>
      <c r="D28" s="3">
        <f>IF(Tab_sales[[#This Row],[Period]]&gt;7,C27,NA())</f>
        <v>695</v>
      </c>
      <c r="E28" s="3">
        <f>IF(Tab_sales[[#This Row],[Period]]&gt;7,AVERAGE($C$8:C27),NA())</f>
        <v>581.35</v>
      </c>
      <c r="F28" s="3">
        <f>IF(Tab_sales[[#This Row],[Period]]&gt;7,AVERAGE(C25:C27),NA())</f>
        <v>699</v>
      </c>
      <c r="G28" s="3">
        <f>IF(Tab_sales[[#This Row],[Period]]&gt;7,AVERAGE(C21:C27),NA())</f>
        <v>668.28571428571433</v>
      </c>
      <c r="H28" s="3">
        <f>IF(Tab_sales[[#This Row],[Period]]&gt;7,H$5*H27+(1-H$5)*$C27, IF(Tab_sales[[#This Row],[Period]]=7,$C28,NA()))</f>
        <v>699.41543803207685</v>
      </c>
      <c r="I28" s="3">
        <f>IF(Tab_sales[[#This Row],[Period]]&gt;7,I$5*I27+(1-I$5)*$C27, IF(Tab_sales[[#This Row],[Period]]=7,$C28,NA()))</f>
        <v>696.42006515597268</v>
      </c>
      <c r="J28" s="3">
        <f>IF(Tab_sales[[#This Row],[Period]]&gt;7,_xlfn.FORECAST.ETS(Tab_sales[[#This Row],[Period]],$C$8:C27,$A$8:A27),NA())</f>
        <v>698.78681914128742</v>
      </c>
      <c r="K28" s="3">
        <f>IF(Tab_sales[[#This Row],[Period]]&gt;7,_xlfn.FORECAST.LINEAR(Tab_sales[[#This Row],[Period]],$C$8:C27,$A$8:A27),NA())</f>
        <v>698.42105263157896</v>
      </c>
      <c r="L28" s="3">
        <f>IF(ISNA(Tab_sales[[#This Row],[Naive Forecast]]),0,(Tab_sales[[#This Row],[Naive Forecast]]-$C28)^2)</f>
        <v>25</v>
      </c>
      <c r="M28" s="3">
        <f>IF(ISNA(Tab_sales[[#This Row],[Average All Past Forecast]]),0,(Tab_sales[[#This Row],[Average All Past Forecast]]-$C28)^2)</f>
        <v>14077.822499999995</v>
      </c>
      <c r="N28" s="3">
        <f>IF(ISNA(Tab_sales[[#This Row],[Moving Ave. Forecast]]),0,(Tab_sales[[#This Row],[Moving Ave. Forecast]]-$C28)^2)</f>
        <v>1</v>
      </c>
      <c r="O28" s="3">
        <f>IF(ISNA(Tab_sales[[#This Row],[Moving Ave. Forecast 2]]),0,(Tab_sales[[#This Row],[Moving Ave. Forecast 2]]-$C28)^2)</f>
        <v>1005.7959183673438</v>
      </c>
      <c r="P28" s="3">
        <f>IF(ISNA(Tab_sales[[#This Row],[Exponential Smoothing]]),0,(Tab_sales[[#This Row],[Exponential Smoothing]]-$C28)^2)</f>
        <v>0.34171269434218632</v>
      </c>
      <c r="Q28" s="3">
        <f>IF(ISNA(Tab_sales[[#This Row],[Exponential Smoothing 2]]),0,(Tab_sales[[#This Row],[Exponential Smoothing 2]]-$C28)^2)</f>
        <v>12.815933487480917</v>
      </c>
      <c r="R28" s="3">
        <f>IF(ISNA(Tab_sales[[#This Row],[Forecast ETS]]),0,(Tab_sales[[#This Row],[Forecast ETS]]-$C28)^2)</f>
        <v>1.4718077959465834</v>
      </c>
      <c r="S28" s="3">
        <f>IF(ISNA(Tab_sales[[#This Row],[Forecast linear]]),0,(Tab_sales[[#This Row],[Forecast linear]]-$C28)^2)</f>
        <v>2.4930747922437297</v>
      </c>
    </row>
    <row r="29" spans="1:19" x14ac:dyDescent="0.35">
      <c r="A29" s="10">
        <v>22</v>
      </c>
      <c r="B29" s="1">
        <v>42278</v>
      </c>
      <c r="C29" s="2">
        <v>647</v>
      </c>
      <c r="D29" s="3">
        <f>IF(Tab_sales[[#This Row],[Period]]&gt;7,C28,NA())</f>
        <v>700</v>
      </c>
      <c r="E29" s="3">
        <f>IF(Tab_sales[[#This Row],[Period]]&gt;7,AVERAGE($C$8:C28),NA())</f>
        <v>587</v>
      </c>
      <c r="F29" s="3">
        <f>IF(Tab_sales[[#This Row],[Period]]&gt;7,AVERAGE(C26:C28),NA())</f>
        <v>707.33333333333337</v>
      </c>
      <c r="G29" s="3">
        <f>IF(Tab_sales[[#This Row],[Period]]&gt;7,AVERAGE(C22:C28),NA())</f>
        <v>691.85714285714289</v>
      </c>
      <c r="H29" s="3">
        <f>IF(Tab_sales[[#This Row],[Period]]&gt;7,H$5*H28+(1-H$5)*$C28, IF(Tab_sales[[#This Row],[Period]]=7,$C29,NA()))</f>
        <v>699.88308760641542</v>
      </c>
      <c r="I29" s="3">
        <f>IF(Tab_sales[[#This Row],[Period]]&gt;7,I$5*I28+(1-I$5)*$C28, IF(Tab_sales[[#This Row],[Period]]=7,$C29,NA()))</f>
        <v>698.18618170031527</v>
      </c>
      <c r="J29" s="3">
        <f>IF(Tab_sales[[#This Row],[Period]]&gt;7,_xlfn.FORECAST.ETS(Tab_sales[[#This Row],[Period]],$C$8:C28,$A$8:A28),NA())</f>
        <v>710.31646775271247</v>
      </c>
      <c r="K29" s="3">
        <f>IF(Tab_sales[[#This Row],[Period]]&gt;7,_xlfn.FORECAST.LINEAR(Tab_sales[[#This Row],[Period]],$C$8:C28,$A$8:A28),NA())</f>
        <v>709.87142857142862</v>
      </c>
      <c r="L29" s="3">
        <f>IF(ISNA(Tab_sales[[#This Row],[Naive Forecast]]),0,(Tab_sales[[#This Row],[Naive Forecast]]-$C29)^2)</f>
        <v>2809</v>
      </c>
      <c r="M29" s="3">
        <f>IF(ISNA(Tab_sales[[#This Row],[Average All Past Forecast]]),0,(Tab_sales[[#This Row],[Average All Past Forecast]]-$C29)^2)</f>
        <v>3600</v>
      </c>
      <c r="N29" s="3">
        <f>IF(ISNA(Tab_sales[[#This Row],[Moving Ave. Forecast]]),0,(Tab_sales[[#This Row],[Moving Ave. Forecast]]-$C29)^2)</f>
        <v>3640.1111111111159</v>
      </c>
      <c r="O29" s="3">
        <f>IF(ISNA(Tab_sales[[#This Row],[Moving Ave. Forecast 2]]),0,(Tab_sales[[#This Row],[Moving Ave. Forecast 2]]-$C29)^2)</f>
        <v>2012.1632653061254</v>
      </c>
      <c r="P29" s="3">
        <f>IF(ISNA(Tab_sales[[#This Row],[Exponential Smoothing]]),0,(Tab_sales[[#This Row],[Exponential Smoothing]]-$C29)^2)</f>
        <v>2796.6209547878079</v>
      </c>
      <c r="Q29" s="3">
        <f>IF(ISNA(Tab_sales[[#This Row],[Exponential Smoothing 2]]),0,(Tab_sales[[#This Row],[Exponential Smoothing 2]]-$C29)^2)</f>
        <v>2620.0251970576901</v>
      </c>
      <c r="R29" s="3">
        <f>IF(ISNA(Tab_sales[[#This Row],[Forecast ETS]]),0,(Tab_sales[[#This Row],[Forecast ETS]]-$C29)^2)</f>
        <v>4008.9750886802781</v>
      </c>
      <c r="S29" s="3">
        <f>IF(ISNA(Tab_sales[[#This Row],[Forecast linear]]),0,(Tab_sales[[#This Row],[Forecast linear]]-$C29)^2)</f>
        <v>3952.8165306122514</v>
      </c>
    </row>
    <row r="30" spans="1:19" x14ac:dyDescent="0.35">
      <c r="A30" s="10">
        <v>23</v>
      </c>
      <c r="B30" s="1">
        <v>42309</v>
      </c>
      <c r="C30" s="2">
        <v>712</v>
      </c>
      <c r="D30" s="3">
        <f>IF(Tab_sales[[#This Row],[Period]]&gt;7,C29,NA())</f>
        <v>647</v>
      </c>
      <c r="E30" s="3">
        <f>IF(Tab_sales[[#This Row],[Period]]&gt;7,AVERAGE($C$8:C29),NA())</f>
        <v>589.72727272727275</v>
      </c>
      <c r="F30" s="3">
        <f>IF(Tab_sales[[#This Row],[Period]]&gt;7,AVERAGE(C27:C29),NA())</f>
        <v>680.66666666666663</v>
      </c>
      <c r="G30" s="3">
        <f>IF(Tab_sales[[#This Row],[Period]]&gt;7,AVERAGE(C23:C29),NA())</f>
        <v>684.42857142857144</v>
      </c>
      <c r="H30" s="3">
        <f>IF(Tab_sales[[#This Row],[Period]]&gt;7,H$5*H29+(1-H$5)*$C29, IF(Tab_sales[[#This Row],[Period]]=7,$C30,NA()))</f>
        <v>657.57661752128308</v>
      </c>
      <c r="I30" s="3">
        <f>IF(Tab_sales[[#This Row],[Period]]&gt;7,I$5*I29+(1-I$5)*$C29, IF(Tab_sales[[#This Row],[Period]]=7,$C30,NA()))</f>
        <v>672.93411251992893</v>
      </c>
      <c r="J30" s="3">
        <f>IF(Tab_sales[[#This Row],[Period]]&gt;7,_xlfn.FORECAST.ETS(Tab_sales[[#This Row],[Period]],$C$8:C29,$A$8:A29),NA())</f>
        <v>706.48042286720988</v>
      </c>
      <c r="K30" s="3">
        <f>IF(Tab_sales[[#This Row],[Period]]&gt;7,_xlfn.FORECAST.LINEAR(Tab_sales[[#This Row],[Period]],$C$8:C29,$A$8:A29),NA())</f>
        <v>709.61038961038957</v>
      </c>
      <c r="L30" s="3">
        <f>IF(ISNA(Tab_sales[[#This Row],[Naive Forecast]]),0,(Tab_sales[[#This Row],[Naive Forecast]]-$C30)^2)</f>
        <v>4225</v>
      </c>
      <c r="M30" s="3">
        <f>IF(ISNA(Tab_sales[[#This Row],[Average All Past Forecast]]),0,(Tab_sales[[#This Row],[Average All Past Forecast]]-$C30)^2)</f>
        <v>14950.619834710738</v>
      </c>
      <c r="N30" s="3">
        <f>IF(ISNA(Tab_sales[[#This Row],[Moving Ave. Forecast]]),0,(Tab_sales[[#This Row],[Moving Ave. Forecast]]-$C30)^2)</f>
        <v>981.7777777777801</v>
      </c>
      <c r="O30" s="3">
        <f>IF(ISNA(Tab_sales[[#This Row],[Moving Ave. Forecast 2]]),0,(Tab_sales[[#This Row],[Moving Ave. Forecast 2]]-$C30)^2)</f>
        <v>760.1836734693868</v>
      </c>
      <c r="P30" s="3">
        <f>IF(ISNA(Tab_sales[[#This Row],[Exponential Smoothing]]),0,(Tab_sales[[#This Row],[Exponential Smoothing]]-$C30)^2)</f>
        <v>2961.9045604247117</v>
      </c>
      <c r="Q30" s="3">
        <f>IF(ISNA(Tab_sales[[#This Row],[Exponential Smoothing 2]]),0,(Tab_sales[[#This Row],[Exponential Smoothing 2]]-$C30)^2)</f>
        <v>1526.1435646055736</v>
      </c>
      <c r="R30" s="3">
        <f>IF(ISNA(Tab_sales[[#This Row],[Forecast ETS]]),0,(Tab_sales[[#This Row],[Forecast ETS]]-$C30)^2)</f>
        <v>30.465731724819584</v>
      </c>
      <c r="S30" s="3">
        <f>IF(ISNA(Tab_sales[[#This Row],[Forecast linear]]),0,(Tab_sales[[#This Row],[Forecast linear]]-$C30)^2)</f>
        <v>5.7102378141340875</v>
      </c>
    </row>
    <row r="31" spans="1:19" x14ac:dyDescent="0.35">
      <c r="A31" s="15">
        <v>24</v>
      </c>
      <c r="B31" s="16">
        <v>42339</v>
      </c>
      <c r="C31" s="17">
        <v>715</v>
      </c>
      <c r="D31" s="18">
        <f>IF(Tab_sales[[#This Row],[Period]]&gt;7,C30,NA())</f>
        <v>712</v>
      </c>
      <c r="E31" s="18">
        <f>IF(Tab_sales[[#This Row],[Period]]&gt;7,AVERAGE($C$8:C30),NA())</f>
        <v>595.04347826086962</v>
      </c>
      <c r="F31" s="18">
        <f>IF(Tab_sales[[#This Row],[Period]]&gt;7,AVERAGE(C28:C30),NA())</f>
        <v>686.33333333333337</v>
      </c>
      <c r="G31" s="18">
        <f>IF(Tab_sales[[#This Row],[Period]]&gt;7,AVERAGE(C24:C30),NA())</f>
        <v>693</v>
      </c>
      <c r="H31" s="18">
        <f>IF(Tab_sales[[#This Row],[Period]]&gt;7,H$5*H30+(1-H$5)*$C30, IF(Tab_sales[[#This Row],[Period]]=7,$C31,NA()))</f>
        <v>701.11532350425659</v>
      </c>
      <c r="I31" s="18">
        <f>IF(Tab_sales[[#This Row],[Period]]&gt;7,I$5*I30+(1-I$5)*$C30, IF(Tab_sales[[#This Row],[Period]]=7,$C31,NA()))</f>
        <v>692.20678456676512</v>
      </c>
      <c r="J31" s="18">
        <f>IF(Tab_sales[[#This Row],[Period]]&gt;7,_xlfn.FORECAST.ETS(Tab_sales[[#This Row],[Period]],$C$8:C30,$A$8:A30),NA())</f>
        <v>717.53780467161187</v>
      </c>
      <c r="K31" s="18">
        <f>IF(Tab_sales[[#This Row],[Period]]&gt;7,_xlfn.FORECAST.LINEAR(Tab_sales[[#This Row],[Period]],$C$8:C30,$A$8:A30),NA())</f>
        <v>720.45059288537561</v>
      </c>
      <c r="L31" s="18">
        <f>IF(ISNA(Tab_sales[[#This Row],[Naive Forecast]]),0,(Tab_sales[[#This Row],[Naive Forecast]]-$C31)^2)</f>
        <v>9</v>
      </c>
      <c r="M31" s="18">
        <f>IF(ISNA(Tab_sales[[#This Row],[Average All Past Forecast]]),0,(Tab_sales[[#This Row],[Average All Past Forecast]]-$C31)^2)</f>
        <v>14389.567107750459</v>
      </c>
      <c r="N31" s="18">
        <f>IF(ISNA(Tab_sales[[#This Row],[Moving Ave. Forecast]]),0,(Tab_sales[[#This Row],[Moving Ave. Forecast]]-$C31)^2)</f>
        <v>821.77777777777555</v>
      </c>
      <c r="O31" s="18">
        <f>IF(ISNA(Tab_sales[[#This Row],[Moving Ave. Forecast 2]]),0,(Tab_sales[[#This Row],[Moving Ave. Forecast 2]]-$C31)^2)</f>
        <v>484</v>
      </c>
      <c r="P31" s="18">
        <f>IF(ISNA(Tab_sales[[#This Row],[Exponential Smoothing]]),0,(Tab_sales[[#This Row],[Exponential Smoothing]]-$C31)^2)</f>
        <v>192.7842413914494</v>
      </c>
      <c r="Q31" s="18">
        <f>IF(ISNA(Tab_sales[[#This Row],[Exponential Smoothing 2]]),0,(Tab_sales[[#This Row],[Exponential Smoothing 2]]-$C31)^2)</f>
        <v>519.53066978585662</v>
      </c>
      <c r="R31" s="18">
        <f>IF(ISNA(Tab_sales[[#This Row],[Forecast ETS]]),0,(Tab_sales[[#This Row],[Forecast ETS]]-$C31)^2)</f>
        <v>6.440452551255011</v>
      </c>
      <c r="S31" s="18">
        <f>IF(ISNA(Tab_sales[[#This Row],[Forecast linear]]),0,(Tab_sales[[#This Row],[Forecast linear]]-$C31)^2)</f>
        <v>29.708962802107251</v>
      </c>
    </row>
    <row r="32" spans="1:19" x14ac:dyDescent="0.35">
      <c r="A32" s="5"/>
      <c r="L32" s="7"/>
    </row>
    <row r="33" spans="1:1" x14ac:dyDescent="0.35">
      <c r="A33" s="5"/>
    </row>
  </sheetData>
  <phoneticPr fontId="4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Basic Forecast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 Maria Gambaro</cp:lastModifiedBy>
  <dcterms:created xsi:type="dcterms:W3CDTF">2021-12-02T05:46:23Z</dcterms:created>
  <dcterms:modified xsi:type="dcterms:W3CDTF">2025-11-25T14:49:53Z</dcterms:modified>
</cp:coreProperties>
</file>