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pivotTables/pivotTable3.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Ex1.xml" ContentType="application/vnd.ms-office.chartex+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slicers/slicer1.xml" ContentType="application/vnd.ms-excel.slicer+xml"/>
  <Override PartName="/xl/charts/chartEx2.xml" ContentType="application/vnd.ms-office.chartex+xml"/>
  <Override PartName="/xl/charts/style4.xml" ContentType="application/vnd.ms-office.chartstyle+xml"/>
  <Override PartName="/xl/charts/colors4.xml" ContentType="application/vnd.ms-office.chartcolorstyle+xml"/>
  <Override PartName="/xl/charts/chartEx3.xml" ContentType="application/vnd.ms-office.chartex+xml"/>
  <Override PartName="/xl/charts/style5.xml" ContentType="application/vnd.ms-office.chartstyle+xml"/>
  <Override PartName="/xl/charts/colors5.xml" ContentType="application/vnd.ms-office.chartcolorstyle+xml"/>
  <Override PartName="/xl/charts/chart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17"/>
  <workbookPr filterPrivacy="1" hidePivotFieldList="1"/>
  <xr:revisionPtr revIDLastSave="0" documentId="13_ncr:1_{3C9FAE40-4D28-4584-BD47-90D428C4B38B}" xr6:coauthVersionLast="47" xr6:coauthVersionMax="47" xr10:uidLastSave="{00000000-0000-0000-0000-000000000000}"/>
  <bookViews>
    <workbookView xWindow="-108" yWindow="-108" windowWidth="23256" windowHeight="12456" firstSheet="7" activeTab="10" xr2:uid="{00000000-000D-0000-FFFF-FFFF00000000}"/>
  </bookViews>
  <sheets>
    <sheet name="Sheet2" sheetId="18" r:id="rId1"/>
    <sheet name="Sheet3" sheetId="19" r:id="rId2"/>
    <sheet name="22-24" sheetId="16" r:id="rId3"/>
    <sheet name="Sheet5" sheetId="29" r:id="rId4"/>
    <sheet name="FilteredTable" sheetId="21" r:id="rId5"/>
    <sheet name="pictures" sheetId="26" r:id="rId6"/>
    <sheet name="KPI" sheetId="25" r:id="rId7"/>
    <sheet name="SalesbySeller" sheetId="22" r:id="rId8"/>
    <sheet name="SalesbyRegion" sheetId="24" r:id="rId9"/>
    <sheet name="SalesbyItem" sheetId="27" r:id="rId10"/>
    <sheet name="Dashboard" sheetId="20" r:id="rId11"/>
    <sheet name="Sheet7" sheetId="23" r:id="rId12"/>
    <sheet name="Analisi" sheetId="17" r:id="rId13"/>
  </sheets>
  <definedNames>
    <definedName name="_xlnm._FilterDatabase" localSheetId="2" hidden="1">'22-24'!$A$3:$D$40</definedName>
    <definedName name="_xlchart.v1.10" hidden="1">SalesbyItem!$T$14:$U$14</definedName>
    <definedName name="_xlchart.v1.11" hidden="1">SalesbyItem!$T$15:$U$15</definedName>
    <definedName name="_xlchart.v1.12" hidden="1">SalesbyItem!$T$16:$U$16</definedName>
    <definedName name="_xlchart.v1.13" hidden="1">SalesbyItem!$T$17:$U$17</definedName>
    <definedName name="_xlchart.v1.14" hidden="1">SalesbyItem!$T$18:$U$18</definedName>
    <definedName name="_xlchart.v1.15" hidden="1">SalesbyItem!$T$19:$U$19</definedName>
    <definedName name="_xlchart.v1.16" hidden="1">SalesbyItem!$T$3:$U$3</definedName>
    <definedName name="_xlchart.v1.17" hidden="1">SalesbyItem!$T$4:$U$4</definedName>
    <definedName name="_xlchart.v1.18" hidden="1">SalesbyItem!$T$5:$U$5</definedName>
    <definedName name="_xlchart.v1.19" hidden="1">SalesbyItem!$T$6:$U$6</definedName>
    <definedName name="_xlchart.v1.20" hidden="1">SalesbyItem!$T$7:$U$7</definedName>
    <definedName name="_xlchart.v1.21" hidden="1">SalesbyItem!$T$8:$U$8</definedName>
    <definedName name="_xlchart.v1.22" hidden="1">SalesbyItem!$T$9:$U$9</definedName>
    <definedName name="_xlchart.v1.23" hidden="1">SalesbyItem!$V$10</definedName>
    <definedName name="_xlchart.v1.24" hidden="1">SalesbyItem!$V$11</definedName>
    <definedName name="_xlchart.v1.25" hidden="1">SalesbyItem!$V$12</definedName>
    <definedName name="_xlchart.v1.26" hidden="1">SalesbyItem!$V$13</definedName>
    <definedName name="_xlchart.v1.27" hidden="1">SalesbyItem!$V$14</definedName>
    <definedName name="_xlchart.v1.28" hidden="1">SalesbyItem!$V$15</definedName>
    <definedName name="_xlchart.v1.29" hidden="1">SalesbyItem!$V$16</definedName>
    <definedName name="_xlchart.v1.30" hidden="1">SalesbyItem!$V$17</definedName>
    <definedName name="_xlchart.v1.31" hidden="1">SalesbyItem!$V$18</definedName>
    <definedName name="_xlchart.v1.32" hidden="1">SalesbyItem!$V$19</definedName>
    <definedName name="_xlchart.v1.33" hidden="1">SalesbyItem!$V$3</definedName>
    <definedName name="_xlchart.v1.34" hidden="1">SalesbyItem!$V$4</definedName>
    <definedName name="_xlchart.v1.35" hidden="1">SalesbyItem!$V$5</definedName>
    <definedName name="_xlchart.v1.36" hidden="1">SalesbyItem!$V$6</definedName>
    <definedName name="_xlchart.v1.37" hidden="1">SalesbyItem!$V$7</definedName>
    <definedName name="_xlchart.v1.38" hidden="1">SalesbyItem!$V$8</definedName>
    <definedName name="_xlchart.v1.39" hidden="1">SalesbyItem!$V$9</definedName>
    <definedName name="_xlchart.v1.40" hidden="1">SalesbySeller!$M$5:$M$11</definedName>
    <definedName name="_xlchart.v1.41" hidden="1">SalesbySeller!$N$3:$N$4</definedName>
    <definedName name="_xlchart.v1.42" hidden="1">SalesbySeller!$N$5:$N$11</definedName>
    <definedName name="_xlchart.v1.6" hidden="1">SalesbyItem!$T$10:$U$10</definedName>
    <definedName name="_xlchart.v1.7" hidden="1">SalesbyItem!$T$11:$U$11</definedName>
    <definedName name="_xlchart.v1.8" hidden="1">SalesbyItem!$T$12:$U$12</definedName>
    <definedName name="_xlchart.v1.9" hidden="1">SalesbyItem!$T$13:$U$13</definedName>
    <definedName name="_xlchart.v5.0" hidden="1">SalesbyRegion!$H$3</definedName>
    <definedName name="_xlchart.v5.1" hidden="1">SalesbyRegion!$H$4</definedName>
    <definedName name="_xlchart.v5.2" hidden="1">SalesbyRegion!$H$5:$H$9</definedName>
    <definedName name="_xlchart.v5.3" hidden="1">SalesbyRegion!$I$3</definedName>
    <definedName name="_xlchart.v5.4" hidden="1">SalesbyRegion!$I$4</definedName>
    <definedName name="_xlchart.v5.43" hidden="1">SalesbyRegion!$H$4</definedName>
    <definedName name="_xlchart.v5.44" hidden="1">SalesbyRegion!$H$5:$H$9</definedName>
    <definedName name="_xlchart.v5.45" hidden="1">SalesbyRegion!$I$3:$I$4</definedName>
    <definedName name="_xlchart.v5.46" hidden="1">SalesbyRegion!$I$4</definedName>
    <definedName name="_xlchart.v5.47" hidden="1">SalesbyRegion!$I$5:$I$9</definedName>
    <definedName name="_xlchart.v5.5" hidden="1">SalesbyRegion!$I$5:$I$9</definedName>
    <definedName name="_xlnm.Criteria" localSheetId="2">'22-24'!$A$45:$D$47</definedName>
    <definedName name="_xlnm.Extract" localSheetId="2">'22-24'!$A$50:$D$50</definedName>
    <definedName name="myDashboard">Dashboard!$A$1:$O$42</definedName>
    <definedName name="Slicer_Articolo">#N/A</definedName>
    <definedName name="Slicer_Regione">#N/A</definedName>
    <definedName name="Slicer_Venditore">#N/A</definedName>
    <definedName name="Slicer_Year">#N/A</definedName>
    <definedName name="tFiltCanc">_xlfn.ANCHORARRAY(FilteredTable!$C$4)</definedName>
  </definedNames>
  <calcPr calcId="191029"/>
  <pivotCaches>
    <pivotCache cacheId="103" r:id="rId14"/>
    <pivotCache cacheId="127" r:id="rId15"/>
  </pivotCache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6"/>
        <x14:slicerCache r:id="rId17"/>
        <x14:slicerCache r:id="rId18"/>
        <x14:slicerCache r:id="rId19"/>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1" i="25" l="1"/>
  <c r="D4" i="25"/>
  <c r="E4" i="25" s="1"/>
  <c r="S13" i="25"/>
  <c r="L13" i="25" a="1"/>
  <c r="L13" i="25" s="1"/>
  <c r="G13" i="25" a="1"/>
  <c r="G13" i="25" s="1"/>
  <c r="C13" i="25" a="1"/>
  <c r="D10" i="25"/>
  <c r="D8" i="25"/>
  <c r="D6" i="25"/>
  <c r="B4" i="17" a="1"/>
  <c r="B4" i="17" s="1"/>
  <c r="G202" i="16"/>
  <c r="E202" i="16"/>
  <c r="G201" i="16"/>
  <c r="E201" i="16"/>
  <c r="G200" i="16"/>
  <c r="E200" i="16"/>
  <c r="G199" i="16"/>
  <c r="E199" i="16"/>
  <c r="G198" i="16"/>
  <c r="E198" i="16"/>
  <c r="G197" i="16"/>
  <c r="E197" i="16"/>
  <c r="G196" i="16"/>
  <c r="E196" i="16"/>
  <c r="G195" i="16"/>
  <c r="E195" i="16"/>
  <c r="G194" i="16"/>
  <c r="E194" i="16"/>
  <c r="G193" i="16"/>
  <c r="E193" i="16"/>
  <c r="G192" i="16"/>
  <c r="E192" i="16"/>
  <c r="G191" i="16"/>
  <c r="E191" i="16"/>
  <c r="G190" i="16"/>
  <c r="E190" i="16"/>
  <c r="G189" i="16"/>
  <c r="E189" i="16"/>
  <c r="G188" i="16"/>
  <c r="E188" i="16"/>
  <c r="G187" i="16"/>
  <c r="E187" i="16"/>
  <c r="G186" i="16"/>
  <c r="E186" i="16"/>
  <c r="G185" i="16"/>
  <c r="E185" i="16"/>
  <c r="G184" i="16"/>
  <c r="E184" i="16"/>
  <c r="G183" i="16"/>
  <c r="E183" i="16"/>
  <c r="G182" i="16"/>
  <c r="E182" i="16"/>
  <c r="G181" i="16"/>
  <c r="E181" i="16"/>
  <c r="G180" i="16"/>
  <c r="E180" i="16"/>
  <c r="G179" i="16"/>
  <c r="E179" i="16"/>
  <c r="G178" i="16"/>
  <c r="E178" i="16"/>
  <c r="G177" i="16"/>
  <c r="E177" i="16"/>
  <c r="G176" i="16"/>
  <c r="E176" i="16"/>
  <c r="G175" i="16"/>
  <c r="E175" i="16"/>
  <c r="G174" i="16"/>
  <c r="E174" i="16"/>
  <c r="G173" i="16"/>
  <c r="E173" i="16"/>
  <c r="G172" i="16"/>
  <c r="E172" i="16"/>
  <c r="G171" i="16"/>
  <c r="E171" i="16"/>
  <c r="G170" i="16"/>
  <c r="E170" i="16"/>
  <c r="G169" i="16"/>
  <c r="E169" i="16"/>
  <c r="G168" i="16"/>
  <c r="E168" i="16"/>
  <c r="G167" i="16"/>
  <c r="E167" i="16"/>
  <c r="G166" i="16"/>
  <c r="E166" i="16"/>
  <c r="G165" i="16"/>
  <c r="E165" i="16"/>
  <c r="G164" i="16"/>
  <c r="E164" i="16"/>
  <c r="G163" i="16"/>
  <c r="E163" i="16"/>
  <c r="G162" i="16"/>
  <c r="E162" i="16"/>
  <c r="G161" i="16"/>
  <c r="E161" i="16"/>
  <c r="G160" i="16"/>
  <c r="E160" i="16"/>
  <c r="G159" i="16"/>
  <c r="E159" i="16"/>
  <c r="G158" i="16"/>
  <c r="E158" i="16"/>
  <c r="G157" i="16"/>
  <c r="E157" i="16"/>
  <c r="G156" i="16"/>
  <c r="E156" i="16"/>
  <c r="G155" i="16"/>
  <c r="E155" i="16"/>
  <c r="G154" i="16"/>
  <c r="E154" i="16"/>
  <c r="G153" i="16"/>
  <c r="E153" i="16"/>
  <c r="G152" i="16"/>
  <c r="E152" i="16"/>
  <c r="G151" i="16"/>
  <c r="E151" i="16"/>
  <c r="G150" i="16"/>
  <c r="E150" i="16"/>
  <c r="G149" i="16"/>
  <c r="E149" i="16"/>
  <c r="G148" i="16"/>
  <c r="E148" i="16"/>
  <c r="G147" i="16"/>
  <c r="E147" i="16"/>
  <c r="G146" i="16"/>
  <c r="E146" i="16"/>
  <c r="G145" i="16"/>
  <c r="E145" i="16"/>
  <c r="G144" i="16"/>
  <c r="E144" i="16"/>
  <c r="G143" i="16"/>
  <c r="E143" i="16"/>
  <c r="G142" i="16"/>
  <c r="E142" i="16"/>
  <c r="G141" i="16"/>
  <c r="E141" i="16"/>
  <c r="G140" i="16"/>
  <c r="E140" i="16"/>
  <c r="G139" i="16"/>
  <c r="E139" i="16"/>
  <c r="G138" i="16"/>
  <c r="E138" i="16"/>
  <c r="G137" i="16"/>
  <c r="E137" i="16"/>
  <c r="G136" i="16"/>
  <c r="E136" i="16"/>
  <c r="G135" i="16"/>
  <c r="E135" i="16"/>
  <c r="G134" i="16"/>
  <c r="E134" i="16"/>
  <c r="G133" i="16"/>
  <c r="E133" i="16"/>
  <c r="G132" i="16"/>
  <c r="E132" i="16"/>
  <c r="G131" i="16"/>
  <c r="E131" i="16"/>
  <c r="G130" i="16"/>
  <c r="E130" i="16"/>
  <c r="G129" i="16"/>
  <c r="E129" i="16"/>
  <c r="G128" i="16"/>
  <c r="E128" i="16"/>
  <c r="G127" i="16"/>
  <c r="E127" i="16"/>
  <c r="G126" i="16"/>
  <c r="E126" i="16"/>
  <c r="G125" i="16"/>
  <c r="E125" i="16"/>
  <c r="G124" i="16"/>
  <c r="E124" i="16"/>
  <c r="G123" i="16"/>
  <c r="E123" i="16"/>
  <c r="G122" i="16"/>
  <c r="E122" i="16"/>
  <c r="G121" i="16"/>
  <c r="E121" i="16"/>
  <c r="G120" i="16"/>
  <c r="E120" i="16"/>
  <c r="G119" i="16"/>
  <c r="E119" i="16"/>
  <c r="G118" i="16"/>
  <c r="E118" i="16"/>
  <c r="G117" i="16"/>
  <c r="E117" i="16"/>
  <c r="G116" i="16"/>
  <c r="E116" i="16"/>
  <c r="G115" i="16"/>
  <c r="E115" i="16"/>
  <c r="G114" i="16"/>
  <c r="E114" i="16"/>
  <c r="G113" i="16"/>
  <c r="E113" i="16"/>
  <c r="G112" i="16"/>
  <c r="E112" i="16"/>
  <c r="G111" i="16"/>
  <c r="E111" i="16"/>
  <c r="G110" i="16"/>
  <c r="E110" i="16"/>
  <c r="G109" i="16"/>
  <c r="E109" i="16"/>
  <c r="G108" i="16"/>
  <c r="E108" i="16"/>
  <c r="G107" i="16"/>
  <c r="E107" i="16"/>
  <c r="G106" i="16"/>
  <c r="E106" i="16"/>
  <c r="G105" i="16"/>
  <c r="E105" i="16"/>
  <c r="G104" i="16"/>
  <c r="E104" i="16"/>
  <c r="G103" i="16"/>
  <c r="E103" i="16"/>
  <c r="G102" i="16"/>
  <c r="E102" i="16"/>
  <c r="G101" i="16"/>
  <c r="E101" i="16"/>
  <c r="G100" i="16"/>
  <c r="E100" i="16"/>
  <c r="G99" i="16"/>
  <c r="E99" i="16"/>
  <c r="G98" i="16"/>
  <c r="E98" i="16"/>
  <c r="G97" i="16"/>
  <c r="E97" i="16"/>
  <c r="G96" i="16"/>
  <c r="E96" i="16"/>
  <c r="G95" i="16"/>
  <c r="E95" i="16"/>
  <c r="G94" i="16"/>
  <c r="E94" i="16"/>
  <c r="G93" i="16"/>
  <c r="E93" i="16"/>
  <c r="G92" i="16"/>
  <c r="E92" i="16"/>
  <c r="G91" i="16"/>
  <c r="E91" i="16"/>
  <c r="G90" i="16"/>
  <c r="E90" i="16"/>
  <c r="G89" i="16"/>
  <c r="E89" i="16"/>
  <c r="G88" i="16"/>
  <c r="E88" i="16"/>
  <c r="G87" i="16"/>
  <c r="E87" i="16"/>
  <c r="G86" i="16"/>
  <c r="E86" i="16"/>
  <c r="G85" i="16"/>
  <c r="E85" i="16"/>
  <c r="G84" i="16"/>
  <c r="E84" i="16"/>
  <c r="G83" i="16"/>
  <c r="E83" i="16"/>
  <c r="G82" i="16"/>
  <c r="E82" i="16"/>
  <c r="G81" i="16"/>
  <c r="E81" i="16"/>
  <c r="G80" i="16"/>
  <c r="E80" i="16"/>
  <c r="G79" i="16"/>
  <c r="E79" i="16"/>
  <c r="G78" i="16"/>
  <c r="E78" i="16"/>
  <c r="G77" i="16"/>
  <c r="E77" i="16"/>
  <c r="G76" i="16"/>
  <c r="E76" i="16"/>
  <c r="G75" i="16"/>
  <c r="E75" i="16"/>
  <c r="G74" i="16"/>
  <c r="E74" i="16"/>
  <c r="G73" i="16"/>
  <c r="E73" i="16"/>
  <c r="G72" i="16"/>
  <c r="E72" i="16"/>
  <c r="G71" i="16"/>
  <c r="E71" i="16"/>
  <c r="G70" i="16"/>
  <c r="E70" i="16"/>
  <c r="G69" i="16"/>
  <c r="E69" i="16"/>
  <c r="G68" i="16"/>
  <c r="E68" i="16"/>
  <c r="G67" i="16"/>
  <c r="E67" i="16"/>
  <c r="G66" i="16"/>
  <c r="E66" i="16"/>
  <c r="G65" i="16"/>
  <c r="E65" i="16"/>
  <c r="G64" i="16"/>
  <c r="E64" i="16"/>
  <c r="G63" i="16"/>
  <c r="E63" i="16"/>
  <c r="G62" i="16"/>
  <c r="E62" i="16"/>
  <c r="G61" i="16"/>
  <c r="E61" i="16"/>
  <c r="G60" i="16"/>
  <c r="E60" i="16"/>
  <c r="G59" i="16"/>
  <c r="E59" i="16"/>
  <c r="G58" i="16"/>
  <c r="E58" i="16"/>
  <c r="G57" i="16"/>
  <c r="E57" i="16"/>
  <c r="G56" i="16"/>
  <c r="E56" i="16"/>
  <c r="G55" i="16"/>
  <c r="E55" i="16"/>
  <c r="G54" i="16"/>
  <c r="E54" i="16"/>
  <c r="G53" i="16"/>
  <c r="E53" i="16"/>
  <c r="G52" i="16"/>
  <c r="E52" i="16"/>
  <c r="G51" i="16"/>
  <c r="E51" i="16"/>
  <c r="G50" i="16"/>
  <c r="E50" i="16"/>
  <c r="G49" i="16"/>
  <c r="E49" i="16"/>
  <c r="G48" i="16"/>
  <c r="E48" i="16"/>
  <c r="G47" i="16"/>
  <c r="E47" i="16"/>
  <c r="G46" i="16"/>
  <c r="E46" i="16"/>
  <c r="G45" i="16"/>
  <c r="E45" i="16"/>
  <c r="G44" i="16"/>
  <c r="E44" i="16"/>
  <c r="G43" i="16"/>
  <c r="E43" i="16"/>
  <c r="G42" i="16"/>
  <c r="E42" i="16"/>
  <c r="G41" i="16"/>
  <c r="E41" i="16"/>
  <c r="G40" i="16"/>
  <c r="E40" i="16"/>
  <c r="G39" i="16"/>
  <c r="E39" i="16"/>
  <c r="G38" i="16"/>
  <c r="E38" i="16"/>
  <c r="G37" i="16"/>
  <c r="E37" i="16"/>
  <c r="G36" i="16"/>
  <c r="E36" i="16"/>
  <c r="G35" i="16"/>
  <c r="E35" i="16"/>
  <c r="G34" i="16"/>
  <c r="E34" i="16"/>
  <c r="G33" i="16"/>
  <c r="E33" i="16"/>
  <c r="G32" i="16"/>
  <c r="E32" i="16"/>
  <c r="G31" i="16"/>
  <c r="E31" i="16"/>
  <c r="G30" i="16"/>
  <c r="E30" i="16"/>
  <c r="G29" i="16"/>
  <c r="E29" i="16"/>
  <c r="G28" i="16"/>
  <c r="E28" i="16"/>
  <c r="G27" i="16"/>
  <c r="E27" i="16"/>
  <c r="G26" i="16"/>
  <c r="E26" i="16"/>
  <c r="G25" i="16"/>
  <c r="E25" i="16"/>
  <c r="G24" i="16"/>
  <c r="E24" i="16"/>
  <c r="G23" i="16"/>
  <c r="E23" i="16"/>
  <c r="G22" i="16"/>
  <c r="E22" i="16"/>
  <c r="G21" i="16"/>
  <c r="E21" i="16"/>
  <c r="G20" i="16"/>
  <c r="E20" i="16"/>
  <c r="G19" i="16"/>
  <c r="E19" i="16"/>
  <c r="G18" i="16"/>
  <c r="E18" i="16"/>
  <c r="G17" i="16"/>
  <c r="E17" i="16"/>
  <c r="G16" i="16"/>
  <c r="E16" i="16"/>
  <c r="G15" i="16"/>
  <c r="E15" i="16"/>
  <c r="G14" i="16"/>
  <c r="E14" i="16"/>
  <c r="G13" i="16"/>
  <c r="E13" i="16"/>
  <c r="G12" i="16"/>
  <c r="E12" i="16"/>
  <c r="G11" i="16"/>
  <c r="E11" i="16"/>
  <c r="G10" i="16"/>
  <c r="E10" i="16"/>
  <c r="G9" i="16"/>
  <c r="E9" i="16"/>
  <c r="G8" i="16"/>
  <c r="E8" i="16"/>
  <c r="G7" i="16"/>
  <c r="E7" i="16"/>
  <c r="G6" i="16"/>
  <c r="E6" i="16"/>
  <c r="G5" i="16"/>
  <c r="E5" i="16"/>
  <c r="G4" i="16"/>
  <c r="E4" i="16"/>
  <c r="C4" i="21" l="1" a="1"/>
  <c r="C13" i="25"/>
  <c r="D12" i="25" a="1"/>
  <c r="D12" i="25" s="1"/>
  <c r="M12" i="25" a="1"/>
  <c r="M12" i="25" s="1"/>
  <c r="H12" i="25" a="1"/>
  <c r="H12" i="25" s="1"/>
  <c r="Z3" i="27" l="1" a="1"/>
  <c r="Y3" i="27" a="1"/>
  <c r="C4" i="21"/>
  <c r="T4" i="21" a="1"/>
  <c r="L5" i="21" a="1"/>
  <c r="C3" i="24" a="1"/>
  <c r="C3" i="22" a="1"/>
  <c r="Z3" i="27" l="1"/>
  <c r="Y3" i="27"/>
  <c r="C3" i="24"/>
  <c r="P5" i="21" a="1"/>
  <c r="C3" i="27" a="1"/>
  <c r="T4" i="21"/>
  <c r="L5" i="21"/>
  <c r="M4" i="21" s="1" a="1"/>
  <c r="C3" i="22"/>
  <c r="H4" i="24" l="1" a="1"/>
  <c r="M4" i="24" a="1"/>
  <c r="M4" i="21"/>
  <c r="G8" i="26" s="1" a="1"/>
  <c r="G8" i="26" s="1"/>
  <c r="P5" i="21"/>
  <c r="Q4" i="21" s="1" a="1"/>
  <c r="H4" i="22" a="1"/>
  <c r="M4" i="22" a="1"/>
  <c r="C3" i="27"/>
  <c r="AC2" i="27" s="1"/>
  <c r="P4" i="27" a="1"/>
  <c r="N5" i="27"/>
  <c r="N6" i="27"/>
  <c r="N7" i="27"/>
  <c r="N8" i="27"/>
  <c r="N9" i="27"/>
  <c r="N10" i="27"/>
  <c r="N11" i="27"/>
  <c r="N12" i="27"/>
  <c r="H4" i="24" l="1"/>
  <c r="M4" i="24"/>
  <c r="AC3" i="27"/>
  <c r="AC4" i="27"/>
  <c r="Q4" i="21"/>
  <c r="H4" i="22"/>
  <c r="M4" i="22"/>
  <c r="N3" i="27"/>
  <c r="Q4" i="27" a="1"/>
  <c r="N4" i="27"/>
  <c r="P4" i="27"/>
  <c r="Q4" i="27" l="1"/>
  <c r="R4" i="27" a="1"/>
  <c r="R4" i="27" l="1"/>
  <c r="T3" i="27" s="1" a="1"/>
  <c r="T3" i="27"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0">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futureMetadata>
  <cellMetadata count="1">
    <bk>
      <rc t="1" v="0"/>
    </bk>
  </cellMetadata>
  <valueMetadata count="10">
    <bk>
      <rc t="2" v="0"/>
    </bk>
    <bk>
      <rc t="2" v="1"/>
    </bk>
    <bk>
      <rc t="2" v="2"/>
    </bk>
    <bk>
      <rc t="2" v="3"/>
    </bk>
    <bk>
      <rc t="2" v="4"/>
    </bk>
    <bk>
      <rc t="2" v="5"/>
    </bk>
    <bk>
      <rc t="2" v="6"/>
    </bk>
    <bk>
      <rc t="2" v="7"/>
    </bk>
    <bk>
      <rc t="2" v="8"/>
    </bk>
    <bk>
      <rc t="2" v="9"/>
    </bk>
  </valueMetadata>
</metadata>
</file>

<file path=xl/sharedStrings.xml><?xml version="1.0" encoding="utf-8"?>
<sst xmlns="http://schemas.openxmlformats.org/spreadsheetml/2006/main" count="737" uniqueCount="47">
  <si>
    <t>Cartoleria Alfa</t>
  </si>
  <si>
    <t>Articolo</t>
  </si>
  <si>
    <t>Importo</t>
  </si>
  <si>
    <t>Penne a sfera</t>
  </si>
  <si>
    <t>Matite</t>
  </si>
  <si>
    <t>Gomme</t>
  </si>
  <si>
    <t>Evidenziatori</t>
  </si>
  <si>
    <t>Bianchetti</t>
  </si>
  <si>
    <t>Carta colorata</t>
  </si>
  <si>
    <t>Rossi</t>
  </si>
  <si>
    <t>Verdi</t>
  </si>
  <si>
    <t>Venditore</t>
  </si>
  <si>
    <t>Data</t>
  </si>
  <si>
    <t>Bianchi</t>
  </si>
  <si>
    <t>Neri</t>
  </si>
  <si>
    <t>Azzurri</t>
  </si>
  <si>
    <t>Grisi</t>
  </si>
  <si>
    <t>Year</t>
  </si>
  <si>
    <t>Regione</t>
  </si>
  <si>
    <t>Lombardia</t>
  </si>
  <si>
    <t>Piemonte</t>
  </si>
  <si>
    <t>Veneto</t>
  </si>
  <si>
    <t>Liguria</t>
  </si>
  <si>
    <t>Emilia Romagna</t>
  </si>
  <si>
    <t>Row Labels</t>
  </si>
  <si>
    <t>Grand Total</t>
  </si>
  <si>
    <t>Sum of Importo</t>
  </si>
  <si>
    <t>Vedi</t>
  </si>
  <si>
    <t>Lazio</t>
  </si>
  <si>
    <t>Graffettatrice</t>
  </si>
  <si>
    <t>Selection</t>
  </si>
  <si>
    <t>Data for column bar</t>
  </si>
  <si>
    <t>Data for pie chart</t>
  </si>
  <si>
    <t>Gialli</t>
  </si>
  <si>
    <t>Fatturato Totale</t>
  </si>
  <si>
    <t>Nr Prodotti</t>
  </si>
  <si>
    <t>Nr Venditori</t>
  </si>
  <si>
    <t>Nr Regioni</t>
  </si>
  <si>
    <t>Top Seller</t>
  </si>
  <si>
    <t>Top Region</t>
  </si>
  <si>
    <t>Top product</t>
  </si>
  <si>
    <t>Key Figures</t>
  </si>
  <si>
    <t>Top Product</t>
  </si>
  <si>
    <t>Regions</t>
  </si>
  <si>
    <t>Chart Title</t>
  </si>
  <si>
    <t>Subtitle</t>
  </si>
  <si>
    <t>Check if error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</si>
</sst>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0.00\ &quot;€&quot;_-;\-* #,##0.00\ &quot;€&quot;_-;_-* &quot;-&quot;??\ &quot;€&quot;_-;_-@_-"/>
    <numFmt numFmtId="165" formatCode="_-* #,##0\ &quot;€&quot;_-;\-* #,##0\ &quot;€&quot;_-;_-* &quot;-&quot;??\ &quot;€&quot;_-;_-@_-"/>
    <numFmt numFmtId="166" formatCode="&quot;$&quot;#,##0"/>
    <numFmt numFmtId="167" formatCode="[Green]&quot;$&quot;#,##0_);[Red]\(&quot;$&quot;#,##0\)"/>
    <numFmt numFmtId="168" formatCode="[Blue]&quot;$&quot;#,##0_);[Red]&quot;$&quot;\(#,##0\)"/>
  </numFmts>
  <fonts count="4"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s>
  <fills count="5">
    <fill>
      <patternFill patternType="none"/>
    </fill>
    <fill>
      <patternFill patternType="gray125"/>
    </fill>
    <fill>
      <patternFill patternType="solid">
        <fgColor theme="1"/>
        <bgColor indexed="64"/>
      </patternFill>
    </fill>
    <fill>
      <patternFill patternType="solid">
        <fgColor theme="4" tint="-0.499984740745262"/>
        <bgColor indexed="64"/>
      </patternFill>
    </fill>
    <fill>
      <patternFill patternType="solid">
        <fgColor theme="5" tint="0.79998168889431442"/>
        <bgColor indexed="64"/>
      </patternFill>
    </fill>
  </fills>
  <borders count="1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34">
    <xf numFmtId="0" fontId="0" fillId="0" borderId="0" xfId="0"/>
    <xf numFmtId="14" fontId="0" fillId="0" borderId="0" xfId="0" applyNumberFormat="1"/>
    <xf numFmtId="0" fontId="0" fillId="0" borderId="4" xfId="0" applyBorder="1"/>
    <xf numFmtId="14" fontId="0" fillId="0" borderId="4" xfId="0" applyNumberFormat="1" applyBorder="1"/>
    <xf numFmtId="0" fontId="0" fillId="0" borderId="5" xfId="0" applyBorder="1"/>
    <xf numFmtId="164" fontId="0" fillId="0" borderId="6" xfId="1" applyFont="1" applyBorder="1"/>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0" fontId="2" fillId="2" borderId="8" xfId="0" applyFont="1" applyFill="1" applyBorder="1" applyAlignment="1">
      <alignment horizontal="center" vertical="center"/>
    </xf>
    <xf numFmtId="0" fontId="2" fillId="2" borderId="9" xfId="0" applyFont="1" applyFill="1" applyBorder="1" applyAlignment="1">
      <alignment horizontal="center" vertical="center"/>
    </xf>
    <xf numFmtId="0" fontId="0" fillId="0" borderId="10" xfId="0" applyBorder="1"/>
    <xf numFmtId="0" fontId="0" fillId="0" borderId="11" xfId="0" applyBorder="1"/>
    <xf numFmtId="14" fontId="0" fillId="0" borderId="11" xfId="0" applyNumberFormat="1" applyBorder="1"/>
    <xf numFmtId="164" fontId="0" fillId="0" borderId="12" xfId="1" applyFont="1" applyBorder="1"/>
    <xf numFmtId="0" fontId="0" fillId="0" borderId="13" xfId="0" applyBorder="1"/>
    <xf numFmtId="0" fontId="0" fillId="0" borderId="0" xfId="0" pivotButton="1"/>
    <xf numFmtId="0" fontId="0" fillId="0" borderId="0" xfId="0" applyAlignment="1">
      <alignment horizontal="left"/>
    </xf>
    <xf numFmtId="0" fontId="0" fillId="0" borderId="0" xfId="0" applyAlignment="1">
      <alignment horizontal="left" indent="1"/>
    </xf>
    <xf numFmtId="164" fontId="0" fillId="0" borderId="0" xfId="0" applyNumberFormat="1"/>
    <xf numFmtId="0" fontId="0" fillId="3" borderId="0" xfId="0" applyFill="1" applyAlignment="1">
      <alignment horizontal="left"/>
    </xf>
    <xf numFmtId="9" fontId="0" fillId="0" borderId="0" xfId="2" applyFont="1"/>
    <xf numFmtId="165" fontId="0" fillId="0" borderId="0" xfId="1" applyNumberFormat="1" applyFont="1"/>
    <xf numFmtId="166" fontId="0" fillId="0" borderId="0" xfId="0" applyNumberFormat="1"/>
    <xf numFmtId="167" fontId="0" fillId="0" borderId="0" xfId="0" applyNumberFormat="1"/>
    <xf numFmtId="0" fontId="0" fillId="4" borderId="0" xfId="0" applyFill="1"/>
    <xf numFmtId="168" fontId="0" fillId="0" borderId="0" xfId="0" applyNumberFormat="1"/>
    <xf numFmtId="168" fontId="0" fillId="0" borderId="0" xfId="2" applyNumberFormat="1" applyFont="1"/>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3" borderId="0" xfId="0" applyFill="1" applyAlignment="1">
      <alignment horizontal="left"/>
    </xf>
    <xf numFmtId="0" fontId="0" fillId="3" borderId="0" xfId="0" applyFill="1" applyAlignment="1">
      <alignment horizontal="center"/>
    </xf>
    <xf numFmtId="0" fontId="3" fillId="3" borderId="0" xfId="0" applyFont="1" applyFill="1" applyAlignment="1">
      <alignment horizontal="center"/>
    </xf>
    <xf numFmtId="0" fontId="0" fillId="0" borderId="0" xfId="0" applyNumberFormat="1"/>
  </cellXfs>
  <cellStyles count="3">
    <cellStyle name="Currency" xfId="1" builtinId="4"/>
    <cellStyle name="Normal" xfId="0" builtinId="0"/>
    <cellStyle name="Percent" xfId="2" builtinId="5"/>
  </cellStyles>
  <dxfs count="17">
    <dxf>
      <numFmt numFmtId="0" formatCode="General"/>
    </dxf>
    <dxf>
      <numFmt numFmtId="0" formatCode="General"/>
    </dxf>
    <dxf>
      <font>
        <b val="0"/>
        <i val="0"/>
        <strike val="0"/>
        <condense val="0"/>
        <extend val="0"/>
        <outline val="0"/>
        <shadow val="0"/>
        <u val="none"/>
        <vertAlign val="baseline"/>
        <sz val="11"/>
        <color theme="1"/>
        <name val="Calibri"/>
        <family val="2"/>
        <scheme val="minor"/>
      </font>
      <border diagonalUp="0" diagonalDown="0">
        <left style="thin">
          <color indexed="64"/>
        </left>
        <right/>
        <top style="thin">
          <color indexed="64"/>
        </top>
        <bottom style="thin">
          <color indexed="64"/>
        </bottom>
        <vertical/>
        <horizontal/>
      </border>
    </dxf>
    <dxf>
      <numFmt numFmtId="19" formatCode="m/d/yyyy"/>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color theme="1"/>
      </font>
      <border>
        <bottom style="thin">
          <color theme="4"/>
        </bottom>
        <vertical/>
        <horizontal/>
      </border>
    </dxf>
    <dxf>
      <font>
        <color theme="1"/>
      </font>
      <fill>
        <patternFill>
          <bgColor rgb="FF1F4E78"/>
        </patternFill>
      </fill>
      <border>
        <left style="thin">
          <color theme="4"/>
        </left>
        <right style="thin">
          <color theme="4"/>
        </right>
        <top style="thin">
          <color theme="4"/>
        </top>
        <bottom style="thin">
          <color theme="4"/>
        </bottom>
        <vertical/>
        <horizontal/>
      </border>
    </dxf>
    <dxf>
      <font>
        <b/>
        <color theme="1"/>
      </font>
      <border>
        <bottom style="thin">
          <color theme="4"/>
        </bottom>
        <vertical/>
        <horizontal/>
      </border>
    </dxf>
    <dxf>
      <font>
        <color theme="1"/>
      </font>
      <fill>
        <patternFill>
          <bgColor rgb="FF1F4E78"/>
        </patternFill>
      </fill>
      <border diagonalUp="0" diagonalDown="0">
        <left/>
        <right/>
        <top/>
        <bottom/>
        <vertical/>
        <horizontal/>
      </border>
    </dxf>
    <dxf>
      <font>
        <b/>
        <color theme="1"/>
      </font>
      <border>
        <bottom style="thin">
          <color theme="4"/>
        </bottom>
        <vertical/>
        <horizontal/>
      </border>
    </dxf>
    <dxf>
      <font>
        <color theme="1"/>
      </font>
      <fill>
        <patternFill>
          <bgColor rgb="FF1F4E78"/>
        </patternFill>
      </fill>
      <border diagonalUp="0" diagonalDown="0">
        <left/>
        <right/>
        <top/>
        <bottom/>
        <vertical/>
        <horizontal/>
      </border>
    </dxf>
    <dxf>
      <font>
        <b/>
        <color theme="1"/>
      </font>
      <border>
        <bottom style="thin">
          <color theme="4"/>
        </bottom>
        <vertical/>
        <horizontal/>
      </border>
    </dxf>
    <dxf>
      <font>
        <color theme="1"/>
      </font>
      <fill>
        <patternFill>
          <bgColor rgb="FF1F4E78"/>
        </patternFill>
      </fill>
      <border>
        <left style="thin">
          <color theme="4"/>
        </left>
        <right style="thin">
          <color theme="4"/>
        </right>
        <top style="thin">
          <color theme="4"/>
        </top>
        <bottom style="thin">
          <color theme="4"/>
        </bottom>
        <vertical/>
        <horizontal/>
      </border>
    </dxf>
  </dxfs>
  <tableStyles count="4" defaultTableStyle="TableStyleMedium2" defaultPivotStyle="PivotStyleLight16">
    <tableStyle name="SlicerYr" pivot="0" table="0" count="10" xr9:uid="{867F6BE3-1096-4E68-8E89-C37A7FFB8CA7}">
      <tableStyleElement type="wholeTable" dxfId="16"/>
      <tableStyleElement type="headerRow" dxfId="15"/>
    </tableStyle>
    <tableStyle name="SlicerYr 2" pivot="0" table="0" count="10" xr9:uid="{6128B106-16E9-41C2-A53C-DC6846180AA5}">
      <tableStyleElement type="wholeTable" dxfId="14"/>
      <tableStyleElement type="headerRow" dxfId="13"/>
    </tableStyle>
    <tableStyle name="SlicerYr 3" pivot="0" table="0" count="10" xr9:uid="{16559B0F-854E-49CC-8ABC-32F4EAF4303A}">
      <tableStyleElement type="wholeTable" dxfId="12"/>
      <tableStyleElement type="headerRow" dxfId="11"/>
    </tableStyle>
    <tableStyle name="SlicerYr 4" pivot="0" table="0" count="10" xr9:uid="{5FA52EFF-0D64-4367-8C85-9571B99805EA}">
      <tableStyleElement type="wholeTable" dxfId="10"/>
      <tableStyleElement type="headerRow" dxfId="9"/>
    </tableStyle>
  </tableStyles>
  <colors>
    <mruColors>
      <color rgb="FF305496"/>
      <color rgb="FF1F4E78"/>
    </mruColors>
  </colors>
  <extLst>
    <ext xmlns:x14="http://schemas.microsoft.com/office/spreadsheetml/2009/9/main" uri="{46F421CA-312F-682f-3DD2-61675219B42D}">
      <x14:dxfs count="32">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8" tint="-0.49998474074526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Yr">
          <x14:slicerStyleElements>
            <x14:slicerStyleElement type="unselectedItemWithData" dxfId="31"/>
            <x14:slicerStyleElement type="unselectedItemWithNoData" dxfId="30"/>
            <x14:slicerStyleElement type="selectedItemWithData" dxfId="29"/>
            <x14:slicerStyleElement type="selectedItemWithNoData" dxfId="28"/>
            <x14:slicerStyleElement type="hoveredUnselectedItemWithData" dxfId="27"/>
            <x14:slicerStyleElement type="hoveredSelectedItemWithData" dxfId="26"/>
            <x14:slicerStyleElement type="hoveredUnselectedItemWithNoData" dxfId="25"/>
            <x14:slicerStyleElement type="hoveredSelectedItemWithNoData" dxfId="24"/>
          </x14:slicerStyleElements>
        </x14:slicerStyle>
        <x14:slicerStyle name="SlicerYr 2">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Yr 3">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Yr 4">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3.xml"/><Relationship Id="rId26" Type="http://schemas.microsoft.com/office/2017/06/relationships/rdRichValueStructure" Target="richData/rdrichvaluestructure.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2.xml"/><Relationship Id="rId25" Type="http://schemas.microsoft.com/office/2017/06/relationships/rdRichValue" Target="richData/rdrichvalue.xml"/><Relationship Id="rId2" Type="http://schemas.openxmlformats.org/officeDocument/2006/relationships/worksheet" Target="worksheets/sheet2.xml"/><Relationship Id="rId16" Type="http://schemas.microsoft.com/office/2007/relationships/slicerCache" Target="slicerCaches/slicerCache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sheetMetadata" Target="metadata.xml"/><Relationship Id="rId28" Type="http://schemas.openxmlformats.org/officeDocument/2006/relationships/calcChain" Target="calcChain.xml"/><Relationship Id="rId10" Type="http://schemas.openxmlformats.org/officeDocument/2006/relationships/worksheet" Target="worksheets/sheet10.xml"/><Relationship Id="rId19" Type="http://schemas.microsoft.com/office/2007/relationships/slicerCache" Target="slicerCaches/slicerCache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sharedStrings" Target="sharedStrings.xml"/><Relationship Id="rId27" Type="http://schemas.microsoft.com/office/2017/06/relationships/rdRichValueTypes" Target="richData/rdRichValueTyp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6.xml"/><Relationship Id="rId1" Type="http://schemas.microsoft.com/office/2011/relationships/chartStyle" Target="style6.xml"/></Relationships>
</file>

<file path=xl/charts/_rels/chartEx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[dashboard_Cancelleria_FBA_v2.xlsx]Sheet3!PivotTable12</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Sheet3!$B$1</c:f>
              <c:strCache>
                <c:ptCount val="1"/>
                <c:pt idx="0">
                  <c:v>Total</c:v>
                </c:pt>
              </c:strCache>
            </c:strRef>
          </c:tx>
          <c:spPr>
            <a:solidFill>
              <a:schemeClr val="accent1"/>
            </a:solidFill>
            <a:ln>
              <a:noFill/>
            </a:ln>
            <a:effectLst/>
          </c:spPr>
          <c:invertIfNegative val="0"/>
          <c:cat>
            <c:multiLvlStrRef>
              <c:f>Sheet3!$A$2:$A$46</c:f>
              <c:multiLvlStrCache>
                <c:ptCount val="37"/>
                <c:lvl>
                  <c:pt idx="0">
                    <c:v>Bianchetti</c:v>
                  </c:pt>
                  <c:pt idx="1">
                    <c:v>Carta colorata</c:v>
                  </c:pt>
                  <c:pt idx="2">
                    <c:v>Evidenziatori</c:v>
                  </c:pt>
                  <c:pt idx="3">
                    <c:v>Gomme</c:v>
                  </c:pt>
                  <c:pt idx="4">
                    <c:v>Matite</c:v>
                  </c:pt>
                  <c:pt idx="5">
                    <c:v>Penne a sfera</c:v>
                  </c:pt>
                  <c:pt idx="6">
                    <c:v>Bianchetti</c:v>
                  </c:pt>
                  <c:pt idx="7">
                    <c:v>Carta colorata</c:v>
                  </c:pt>
                  <c:pt idx="8">
                    <c:v>Evidenziatori</c:v>
                  </c:pt>
                  <c:pt idx="9">
                    <c:v>Gomme</c:v>
                  </c:pt>
                  <c:pt idx="10">
                    <c:v>Matite</c:v>
                  </c:pt>
                  <c:pt idx="11">
                    <c:v>Penne a sfera</c:v>
                  </c:pt>
                  <c:pt idx="12">
                    <c:v>Bianchetti</c:v>
                  </c:pt>
                  <c:pt idx="13">
                    <c:v>Carta colorata</c:v>
                  </c:pt>
                  <c:pt idx="14">
                    <c:v>Evidenziatori</c:v>
                  </c:pt>
                  <c:pt idx="15">
                    <c:v>Gomme</c:v>
                  </c:pt>
                  <c:pt idx="16">
                    <c:v>Matite</c:v>
                  </c:pt>
                  <c:pt idx="17">
                    <c:v>Penne a sfera</c:v>
                  </c:pt>
                  <c:pt idx="18">
                    <c:v>Bianchetti</c:v>
                  </c:pt>
                  <c:pt idx="19">
                    <c:v>Carta colorata</c:v>
                  </c:pt>
                  <c:pt idx="20">
                    <c:v>Evidenziatori</c:v>
                  </c:pt>
                  <c:pt idx="21">
                    <c:v>Gomme</c:v>
                  </c:pt>
                  <c:pt idx="22">
                    <c:v>Matite</c:v>
                  </c:pt>
                  <c:pt idx="23">
                    <c:v>Penne a sfera</c:v>
                  </c:pt>
                  <c:pt idx="24">
                    <c:v>Bianchetti</c:v>
                  </c:pt>
                  <c:pt idx="25">
                    <c:v>Carta colorata</c:v>
                  </c:pt>
                  <c:pt idx="26">
                    <c:v>Evidenziatori</c:v>
                  </c:pt>
                  <c:pt idx="27">
                    <c:v>Gomme</c:v>
                  </c:pt>
                  <c:pt idx="28">
                    <c:v>Matite</c:v>
                  </c:pt>
                  <c:pt idx="29">
                    <c:v>Penne a sfera</c:v>
                  </c:pt>
                  <c:pt idx="30">
                    <c:v>Graffettatrice</c:v>
                  </c:pt>
                  <c:pt idx="31">
                    <c:v>Bianchetti</c:v>
                  </c:pt>
                  <c:pt idx="32">
                    <c:v>Carta colorata</c:v>
                  </c:pt>
                  <c:pt idx="33">
                    <c:v>Evidenziatori</c:v>
                  </c:pt>
                  <c:pt idx="34">
                    <c:v>Gomme</c:v>
                  </c:pt>
                  <c:pt idx="35">
                    <c:v>Matite</c:v>
                  </c:pt>
                  <c:pt idx="36">
                    <c:v>Penne a sfera</c:v>
                  </c:pt>
                </c:lvl>
                <c:lvl>
                  <c:pt idx="0">
                    <c:v>Azzurri</c:v>
                  </c:pt>
                  <c:pt idx="6">
                    <c:v>Bianchi</c:v>
                  </c:pt>
                  <c:pt idx="12">
                    <c:v>Grisi</c:v>
                  </c:pt>
                  <c:pt idx="18">
                    <c:v>Neri</c:v>
                  </c:pt>
                  <c:pt idx="24">
                    <c:v>Rossi</c:v>
                  </c:pt>
                  <c:pt idx="30">
                    <c:v>Vedi</c:v>
                  </c:pt>
                  <c:pt idx="31">
                    <c:v>Verdi</c:v>
                  </c:pt>
                </c:lvl>
              </c:multiLvlStrCache>
            </c:multiLvlStrRef>
          </c:cat>
          <c:val>
            <c:numRef>
              <c:f>Sheet3!$B$2:$B$46</c:f>
              <c:numCache>
                <c:formatCode>_-* #,##0.00\ "€"_-;\-* #,##0.00\ "€"_-;_-* "-"??\ "€"_-;_-@_-</c:formatCode>
                <c:ptCount val="37"/>
                <c:pt idx="0">
                  <c:v>5703.92</c:v>
                </c:pt>
                <c:pt idx="1">
                  <c:v>1205.5500000000002</c:v>
                </c:pt>
                <c:pt idx="2">
                  <c:v>1636.3100000000002</c:v>
                </c:pt>
                <c:pt idx="3">
                  <c:v>5657.4800000000005</c:v>
                </c:pt>
                <c:pt idx="4">
                  <c:v>3844.1100000000006</c:v>
                </c:pt>
                <c:pt idx="5">
                  <c:v>6636.9900000000007</c:v>
                </c:pt>
                <c:pt idx="6">
                  <c:v>2225.7800000000002</c:v>
                </c:pt>
                <c:pt idx="7">
                  <c:v>1236.46</c:v>
                </c:pt>
                <c:pt idx="8">
                  <c:v>3498.46</c:v>
                </c:pt>
                <c:pt idx="9">
                  <c:v>1386.3500000000001</c:v>
                </c:pt>
                <c:pt idx="10">
                  <c:v>2394.48</c:v>
                </c:pt>
                <c:pt idx="11">
                  <c:v>4855.6899999999996</c:v>
                </c:pt>
                <c:pt idx="12">
                  <c:v>3706.81</c:v>
                </c:pt>
                <c:pt idx="13">
                  <c:v>3275.1000000000004</c:v>
                </c:pt>
                <c:pt idx="14">
                  <c:v>1542.46</c:v>
                </c:pt>
                <c:pt idx="15">
                  <c:v>3870.0499999999993</c:v>
                </c:pt>
                <c:pt idx="16">
                  <c:v>3928.3199999999997</c:v>
                </c:pt>
                <c:pt idx="17">
                  <c:v>1322.6799999999998</c:v>
                </c:pt>
                <c:pt idx="18">
                  <c:v>1731.82</c:v>
                </c:pt>
                <c:pt idx="19">
                  <c:v>2264.6</c:v>
                </c:pt>
                <c:pt idx="20">
                  <c:v>3180.4199999999996</c:v>
                </c:pt>
                <c:pt idx="21">
                  <c:v>3198.02</c:v>
                </c:pt>
                <c:pt idx="22">
                  <c:v>3844.97</c:v>
                </c:pt>
                <c:pt idx="23">
                  <c:v>1400.87</c:v>
                </c:pt>
                <c:pt idx="24">
                  <c:v>3945.19</c:v>
                </c:pt>
                <c:pt idx="25">
                  <c:v>1680.79</c:v>
                </c:pt>
                <c:pt idx="26">
                  <c:v>1640.19</c:v>
                </c:pt>
                <c:pt idx="27">
                  <c:v>1030.78</c:v>
                </c:pt>
                <c:pt idx="28">
                  <c:v>2000.27</c:v>
                </c:pt>
                <c:pt idx="29">
                  <c:v>3716.1600000000003</c:v>
                </c:pt>
                <c:pt idx="30">
                  <c:v>720</c:v>
                </c:pt>
                <c:pt idx="31">
                  <c:v>306.56</c:v>
                </c:pt>
                <c:pt idx="32">
                  <c:v>1870.71</c:v>
                </c:pt>
                <c:pt idx="33">
                  <c:v>2762.6100000000006</c:v>
                </c:pt>
                <c:pt idx="34">
                  <c:v>1751.46</c:v>
                </c:pt>
                <c:pt idx="35">
                  <c:v>2773.3399999999997</c:v>
                </c:pt>
                <c:pt idx="36">
                  <c:v>2275.42</c:v>
                </c:pt>
              </c:numCache>
            </c:numRef>
          </c:val>
          <c:extLst>
            <c:ext xmlns:c16="http://schemas.microsoft.com/office/drawing/2014/chart" uri="{C3380CC4-5D6E-409C-BE32-E72D297353CC}">
              <c16:uniqueId val="{00000000-388B-4964-8866-B5863B50F455}"/>
            </c:ext>
          </c:extLst>
        </c:ser>
        <c:dLbls>
          <c:showLegendKey val="0"/>
          <c:showVal val="0"/>
          <c:showCatName val="0"/>
          <c:showSerName val="0"/>
          <c:showPercent val="0"/>
          <c:showBubbleSize val="0"/>
        </c:dLbls>
        <c:gapWidth val="219"/>
        <c:overlap val="-27"/>
        <c:axId val="397796383"/>
        <c:axId val="397800223"/>
      </c:barChart>
      <c:catAx>
        <c:axId val="397796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397800223"/>
        <c:crosses val="autoZero"/>
        <c:auto val="1"/>
        <c:lblAlgn val="ctr"/>
        <c:lblOffset val="100"/>
        <c:noMultiLvlLbl val="0"/>
      </c:catAx>
      <c:valAx>
        <c:axId val="397800223"/>
        <c:scaling>
          <c:orientation val="minMax"/>
        </c:scaling>
        <c:delete val="0"/>
        <c:axPos val="l"/>
        <c:majorGridlines>
          <c:spPr>
            <a:ln w="9525" cap="flat" cmpd="sng" algn="ctr">
              <a:solidFill>
                <a:schemeClr val="tx1">
                  <a:lumMod val="15000"/>
                  <a:lumOff val="85000"/>
                </a:schemeClr>
              </a:solidFill>
              <a:round/>
            </a:ln>
            <a:effectLst/>
          </c:spPr>
        </c:majorGridlines>
        <c:numFmt formatCode="_-* #,##0.00\ &quot;€&quot;_-;\-* #,##0.0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3977963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[dashboard_Cancelleria_FBA_v2.xlsx]Sheet5!PivotTable48</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ivotFmts>
      <c:pivotFmt>
        <c:idx val="0"/>
        <c:spPr>
          <a:solidFill>
            <a:schemeClr val="accent1"/>
          </a:solidFill>
          <a:ln>
            <a:noFill/>
          </a:ln>
          <a:effectLst/>
        </c:spPr>
        <c:marker>
          <c:symbol val="none"/>
        </c:marker>
        <c:dLbl>
          <c:idx val="0"/>
          <c:numFmt formatCode="[Blue]&quot;$&quot;#,##0_);[Red]&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Sheet5!$B$1</c:f>
              <c:strCache>
                <c:ptCount val="1"/>
                <c:pt idx="0">
                  <c:v>Total</c:v>
                </c:pt>
              </c:strCache>
            </c:strRef>
          </c:tx>
          <c:spPr>
            <a:solidFill>
              <a:schemeClr val="accent1"/>
            </a:solidFill>
            <a:ln>
              <a:noFill/>
            </a:ln>
            <a:effectLst/>
          </c:spPr>
          <c:invertIfNegative val="0"/>
          <c:dLbls>
            <c:numFmt formatCode="[Blue]&quot;$&quot;#,##0_);[Red]&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Sheet5!$A$2:$A$20</c:f>
              <c:multiLvlStrCache>
                <c:ptCount val="15"/>
                <c:lvl>
                  <c:pt idx="0">
                    <c:v>Azzurri</c:v>
                  </c:pt>
                  <c:pt idx="1">
                    <c:v>Neri</c:v>
                  </c:pt>
                  <c:pt idx="2">
                    <c:v>Rossi</c:v>
                  </c:pt>
                  <c:pt idx="3">
                    <c:v>Bianchi</c:v>
                  </c:pt>
                  <c:pt idx="4">
                    <c:v>Azzurri</c:v>
                  </c:pt>
                  <c:pt idx="5">
                    <c:v>Grisi</c:v>
                  </c:pt>
                  <c:pt idx="6">
                    <c:v>Neri</c:v>
                  </c:pt>
                  <c:pt idx="7">
                    <c:v>Verdi</c:v>
                  </c:pt>
                  <c:pt idx="8">
                    <c:v>Bianchi</c:v>
                  </c:pt>
                  <c:pt idx="9">
                    <c:v>Azzurri</c:v>
                  </c:pt>
                  <c:pt idx="10">
                    <c:v>Grisi</c:v>
                  </c:pt>
                  <c:pt idx="11">
                    <c:v>Neri</c:v>
                  </c:pt>
                  <c:pt idx="12">
                    <c:v>Rossi</c:v>
                  </c:pt>
                  <c:pt idx="13">
                    <c:v>Verdi</c:v>
                  </c:pt>
                  <c:pt idx="14">
                    <c:v>Bianchi</c:v>
                  </c:pt>
                </c:lvl>
                <c:lvl>
                  <c:pt idx="0">
                    <c:v>Carta colorata</c:v>
                  </c:pt>
                  <c:pt idx="4">
                    <c:v>Gomme</c:v>
                  </c:pt>
                  <c:pt idx="9">
                    <c:v>Matite</c:v>
                  </c:pt>
                </c:lvl>
              </c:multiLvlStrCache>
            </c:multiLvlStrRef>
          </c:cat>
          <c:val>
            <c:numRef>
              <c:f>Sheet5!$B$2:$B$20</c:f>
              <c:numCache>
                <c:formatCode>General</c:formatCode>
                <c:ptCount val="15"/>
                <c:pt idx="0">
                  <c:v>917.43000000000006</c:v>
                </c:pt>
                <c:pt idx="1">
                  <c:v>512.16999999999996</c:v>
                </c:pt>
                <c:pt idx="2">
                  <c:v>692.5</c:v>
                </c:pt>
                <c:pt idx="3">
                  <c:v>1018.8100000000001</c:v>
                </c:pt>
                <c:pt idx="4">
                  <c:v>1477.18</c:v>
                </c:pt>
                <c:pt idx="5">
                  <c:v>1673.77</c:v>
                </c:pt>
                <c:pt idx="6">
                  <c:v>452.65000000000003</c:v>
                </c:pt>
                <c:pt idx="7">
                  <c:v>1326.52</c:v>
                </c:pt>
                <c:pt idx="8">
                  <c:v>1040.8600000000001</c:v>
                </c:pt>
                <c:pt idx="9">
                  <c:v>2083.96</c:v>
                </c:pt>
                <c:pt idx="10">
                  <c:v>1289.49</c:v>
                </c:pt>
                <c:pt idx="11">
                  <c:v>2029.2599999999998</c:v>
                </c:pt>
                <c:pt idx="12">
                  <c:v>367.49</c:v>
                </c:pt>
                <c:pt idx="13">
                  <c:v>824.94</c:v>
                </c:pt>
                <c:pt idx="14">
                  <c:v>1226.98</c:v>
                </c:pt>
              </c:numCache>
            </c:numRef>
          </c:val>
          <c:extLst>
            <c:ext xmlns:c16="http://schemas.microsoft.com/office/drawing/2014/chart" uri="{C3380CC4-5D6E-409C-BE32-E72D297353CC}">
              <c16:uniqueId val="{00000000-436B-4E05-97FB-94A35365C4E2}"/>
            </c:ext>
          </c:extLst>
        </c:ser>
        <c:dLbls>
          <c:showLegendKey val="0"/>
          <c:showVal val="1"/>
          <c:showCatName val="0"/>
          <c:showSerName val="0"/>
          <c:showPercent val="0"/>
          <c:showBubbleSize val="0"/>
        </c:dLbls>
        <c:gapWidth val="50"/>
        <c:axId val="460105248"/>
        <c:axId val="460104768"/>
      </c:barChart>
      <c:catAx>
        <c:axId val="460105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60104768"/>
        <c:crosses val="autoZero"/>
        <c:auto val="1"/>
        <c:lblAlgn val="ctr"/>
        <c:lblOffset val="100"/>
        <c:noMultiLvlLbl val="0"/>
      </c:catAx>
      <c:valAx>
        <c:axId val="460104768"/>
        <c:scaling>
          <c:orientation val="minMax"/>
        </c:scaling>
        <c:delete val="1"/>
        <c:axPos val="b"/>
        <c:numFmt formatCode="General" sourceLinked="1"/>
        <c:majorTickMark val="none"/>
        <c:minorTickMark val="none"/>
        <c:tickLblPos val="nextTo"/>
        <c:crossAx val="4601052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SalesbyItem!$AC$3</c:f>
          <c:strCache>
            <c:ptCount val="1"/>
            <c:pt idx="0">
              <c:v>Total Sales in Years: 2022</c:v>
            </c:pt>
          </c:strCache>
        </c:strRef>
      </c:tx>
      <c:layout>
        <c:manualLayout>
          <c:xMode val="edge"/>
          <c:yMode val="edge"/>
          <c:x val="2.7513779527559061E-2"/>
          <c:y val="2.31481481481481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rgbClr val="305496"/>
              </a:solidFill>
              <a:latin typeface="+mn-lt"/>
              <a:ea typeface="+mn-ea"/>
              <a:cs typeface="+mn-cs"/>
            </a:defRPr>
          </a:pPr>
          <a:endParaRPr lang="it-IT"/>
        </a:p>
      </c:txPr>
    </c:title>
    <c:autoTitleDeleted val="0"/>
    <c:plotArea>
      <c:layout>
        <c:manualLayout>
          <c:layoutTarget val="inner"/>
          <c:xMode val="edge"/>
          <c:yMode val="edge"/>
          <c:x val="0.16884295713035871"/>
          <c:y val="0.20936916759985072"/>
          <c:w val="0.80060148731408576"/>
          <c:h val="0.74957073534901086"/>
        </c:manualLayout>
      </c:layout>
      <c:barChart>
        <c:barDir val="bar"/>
        <c:grouping val="clustered"/>
        <c:varyColors val="0"/>
        <c:ser>
          <c:idx val="0"/>
          <c:order val="0"/>
          <c:spPr>
            <a:solidFill>
              <a:schemeClr val="accent1"/>
            </a:solidFill>
            <a:ln>
              <a:noFill/>
            </a:ln>
            <a:effectLst/>
          </c:spPr>
          <c:invertIfNegative val="0"/>
          <c:dLbls>
            <c:numFmt formatCode="[Blue]&quot;$&quot;#,##0_);[Red]&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SalesbyItem!$T$3:$U$19</c:f>
              <c:multiLvlStrCache>
                <c:ptCount val="17"/>
                <c:lvl>
                  <c:pt idx="0">
                    <c:v>Bianchi</c:v>
                  </c:pt>
                  <c:pt idx="1">
                    <c:v>Rossi</c:v>
                  </c:pt>
                  <c:pt idx="2">
                    <c:v>Neri</c:v>
                  </c:pt>
                  <c:pt idx="3">
                    <c:v>Verdi</c:v>
                  </c:pt>
                  <c:pt idx="4">
                    <c:v>Grisi</c:v>
                  </c:pt>
                  <c:pt idx="5">
                    <c:v>Verdi</c:v>
                  </c:pt>
                  <c:pt idx="6">
                    <c:v>Gialli</c:v>
                  </c:pt>
                  <c:pt idx="7">
                    <c:v>Rossi</c:v>
                  </c:pt>
                  <c:pt idx="8">
                    <c:v>Azzurri</c:v>
                  </c:pt>
                  <c:pt idx="9">
                    <c:v>Neri</c:v>
                  </c:pt>
                  <c:pt idx="10">
                    <c:v>Grisi</c:v>
                  </c:pt>
                  <c:pt idx="11">
                    <c:v>Rossi</c:v>
                  </c:pt>
                  <c:pt idx="12">
                    <c:v>Bianchi</c:v>
                  </c:pt>
                  <c:pt idx="13">
                    <c:v>Neri</c:v>
                  </c:pt>
                  <c:pt idx="14">
                    <c:v>Grisi</c:v>
                  </c:pt>
                  <c:pt idx="15">
                    <c:v>Verdi</c:v>
                  </c:pt>
                  <c:pt idx="16">
                    <c:v>Azzurri</c:v>
                  </c:pt>
                </c:lvl>
                <c:lvl>
                  <c:pt idx="0">
                    <c:v>Carta colorata</c:v>
                  </c:pt>
                  <c:pt idx="5">
                    <c:v>Gomme</c:v>
                  </c:pt>
                  <c:pt idx="11">
                    <c:v>Matite</c:v>
                  </c:pt>
                </c:lvl>
              </c:multiLvlStrCache>
            </c:multiLvlStrRef>
          </c:cat>
          <c:val>
            <c:numRef>
              <c:f>SalesbyItem!$V$3:$V$19</c:f>
              <c:numCache>
                <c:formatCode>General</c:formatCode>
                <c:ptCount val="17"/>
                <c:pt idx="0">
                  <c:v>217.64999999999998</c:v>
                </c:pt>
                <c:pt idx="1">
                  <c:v>545.24</c:v>
                </c:pt>
                <c:pt idx="2">
                  <c:v>616.82000000000005</c:v>
                </c:pt>
                <c:pt idx="3">
                  <c:v>1491.1100000000001</c:v>
                </c:pt>
                <c:pt idx="4">
                  <c:v>3198.3500000000004</c:v>
                </c:pt>
                <c:pt idx="5">
                  <c:v>424.94</c:v>
                </c:pt>
                <c:pt idx="6">
                  <c:v>515.78</c:v>
                </c:pt>
                <c:pt idx="7">
                  <c:v>962.8</c:v>
                </c:pt>
                <c:pt idx="8">
                  <c:v>1753.5800000000002</c:v>
                </c:pt>
                <c:pt idx="9">
                  <c:v>1848.1100000000001</c:v>
                </c:pt>
                <c:pt idx="10">
                  <c:v>2196.2799999999997</c:v>
                </c:pt>
                <c:pt idx="11">
                  <c:v>726.62</c:v>
                </c:pt>
                <c:pt idx="12">
                  <c:v>1058.3399999999999</c:v>
                </c:pt>
                <c:pt idx="13">
                  <c:v>1189.24</c:v>
                </c:pt>
                <c:pt idx="14">
                  <c:v>1633.5300000000002</c:v>
                </c:pt>
                <c:pt idx="15">
                  <c:v>1644.38</c:v>
                </c:pt>
                <c:pt idx="16">
                  <c:v>1760.15</c:v>
                </c:pt>
              </c:numCache>
            </c:numRef>
          </c:val>
          <c:extLst>
            <c:ext xmlns:c16="http://schemas.microsoft.com/office/drawing/2014/chart" uri="{C3380CC4-5D6E-409C-BE32-E72D297353CC}">
              <c16:uniqueId val="{00000000-F70A-4D05-8111-2216CB34AE09}"/>
            </c:ext>
          </c:extLst>
        </c:ser>
        <c:dLbls>
          <c:dLblPos val="outEnd"/>
          <c:showLegendKey val="0"/>
          <c:showVal val="1"/>
          <c:showCatName val="0"/>
          <c:showSerName val="0"/>
          <c:showPercent val="0"/>
          <c:showBubbleSize val="0"/>
        </c:dLbls>
        <c:gapWidth val="50"/>
        <c:axId val="460127808"/>
        <c:axId val="460128288"/>
      </c:barChart>
      <c:catAx>
        <c:axId val="460127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60128288"/>
        <c:crosses val="autoZero"/>
        <c:auto val="1"/>
        <c:lblAlgn val="ctr"/>
        <c:lblOffset val="100"/>
        <c:noMultiLvlLbl val="0"/>
      </c:catAx>
      <c:valAx>
        <c:axId val="460128288"/>
        <c:scaling>
          <c:orientation val="minMax"/>
        </c:scaling>
        <c:delete val="1"/>
        <c:axPos val="b"/>
        <c:numFmt formatCode="General" sourceLinked="1"/>
        <c:majorTickMark val="none"/>
        <c:minorTickMark val="none"/>
        <c:tickLblPos val="nextTo"/>
        <c:crossAx val="46012780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userShapes r:id="rId3"/>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_xlchart.v5.2</cx:f>
        <cx:nf>_xlchart.v5.1</cx:nf>
      </cx:strDim>
      <cx:numDim type="colorVal">
        <cx:f>_xlchart.v5.5</cx:f>
        <cx:nf>_xlchart.v5.4</cx:nf>
      </cx:numDim>
    </cx:data>
  </cx:chartData>
  <cx:chart>
    <cx:title pos="t" align="ctr" overlay="0"/>
    <cx:plotArea>
      <cx:plotAreaRegion>
        <cx:series layoutId="regionMap" uniqueId="{166FE025-269B-467E-9C5E-5121F40DB244}">
          <cx:tx>
            <cx:txData>
              <cx:f>_xlchart.v5.4</cx:f>
              <cx:v> Importo </cx:v>
            </cx:txData>
          </cx:tx>
          <cx:dataId val="0"/>
          <cx:layoutPr>
            <cx:geography cultureLanguage="en-US" cultureRegion="IT" attribution="Powered by Bing">
              <cx:geoCache provider="{E9337A44-BEBE-4D9F-B70C-5C5E7DAFC167}">
                <cx:binary>1Hprk5y4lu1f6fDni1tCAsSJ6RNxBfmsynr7+YUoV5VBEkICCQT8+rvLjx53tU/3nIiJGzNphx0J
Cdraz7XX1n88zP94aJ/uh19m3XbuHw/zb68a7+0/fv3VPTRP+t691uJhMM589q8fjP7VfP4sHp5+
fRzug+jqX2OE6a8Pzf3gn+ZX//wPeFv9ZM7Nw70Xprsen4bl5smNrXd/ce+nt365f9SiK4Xzg3jw
+LdX50Z/uh8exf2rX546L/xyt9in31794Wevfvn15cv+tPAvLcjmx0d4liav0xilGSIx+vKJX/3S
mq7+djt/naU5TtM8+XoXZd+XvrjX8Pg3iZbvV38m0Bdx7h8fhyfnYEtf/v/xyT+I//XG61e/PJix
88+qq0GLv706+PsWVhHOFF9vFOZZ/MPdl/3++kel//M/XlwADby48oNdXqrr7279ySxvn7onb/5K
Bf++TRKCs4TQ/MuH/cEmGL9mNGEU0W9Gwd+X/mqTvxfn5xb5/twLe8Dl/13muBJP2nT+6btWfuaT
/7ZBUIoSCPT0q0EgCn4Ikux1Hsd5jDH7FiTk+9JfDQICPT5L9P3qzwT6uUn+88kXRnne4/8uq2y0
aMX9LzdG39fdf2cCo6+TmDBCwQRfP3+wDQQLohglJHuRub7KE/0X5Pm5aV4+/8JAG/0aXv0/20Q/
T7E/VpY//OLfrSwEDJMkCYJM9eUDaeqHoMHxa5w+X/8eNC+y2LeE/6+l+blZvj32B8H/Z1ePc1GP
w39rSaevKSFQ0wn+WUSw1zllBGV5/j0ffSvlfy/Hz1X++wZehABc///s//+6xv8Ogcp7f7/5gp1+
KPN/fffLrgHSvXj0ryDYV689PP72Cko4SX6InOeXfHvyZ9X6h0ee7p3/7RUmrzFCeZoTTJMswTm8
LDx9uYMAuRGSI5xnABVylL76pTODbwDUpa/TDK7mULMyQkkGDzkzfrlFX2d5jBIAfBlJSILT3yHr
lWmX2nS/K+Pb91+6UV8Z0Xn32ytwGfv1V8+CZiiOU0IwwBBIvjTOYgr3H+5vABXDj/H/qUSfGLLM
jNcjfaQ2IsWA5YWau6cYyacoa/G2T/Lm0LXo6gcl/WRl2NyfVmbkOe/DnzTOASL9uPLskyj4nDBe
OVoaEz4OU3S/puw2EcvZXy+FoXz/eS1KMZSYNMHk5VrjRBSrVsr42A+unEL1eajs27rqN7YiJ6H6
pbBB3IrQHbspPcgZ7zS1jyEf+V9L8rypl+pmKcM5RfBPngFW/3HTxrkxS4nMOcZ637mmGDvNs0RW
fOrj46rVqWtc/DeLxuAsf16VQQUleQIYB79YNWsTO/UqY5xOyWWMel9Sg+sTCY3jeTvWxdLbbWP3
KB1PtTUHpsTRq/a6t/UDsXhnqD/MCl9XwfbF2DIuhsVwmbKrmA5HofG5Q/64UvLIhrn8a419Ee6l
ynIEzplkKUPkOen9qDJm1TDgFTNQ05LwvLfcNX6/LlMxIHSGpvqC1hqkcSi+aLvlUmv5qQ643/+1
HD/TYY5jluKMYpYlz+78Q6A0Wct616+MLwY1fMDZoWnlpwGrv1mHPBvjT/uFjEBIynIovs++/MNC
bp0SOtHnuBiWfa+6LQTtzid05TVxJx93G6rfikrwthYVh9wy7IJZG962zYFRqYvg8KclmZ8WTd5H
UUt4XOULZ+NAeGf7vKjceobZ0hd1OoqiH5vjGCNez3o6F04kJWLiQzL6uMibehOvlf4bd/xZ4Oc/
bPBFypHSudQuEIxtOubvsZXrloUh3yPUtXxOjP4bD/qZ+9OUUtAToH+MKeCUHzXKKkmWimrG57o5
XyZonHlLIKHx4KwuxchKLZOaT4MBH4buFaJCVoq7PLw1Y1YqHbc8VWYbenVI4hnzuVV8jOLlsGgf
7aeuFYdMM3lOTd5eDdNwwLVVf7eLZylf+MVz8MInSViSv8zU0TimtV4nxnWGSuVZdohJOnQbw/LU
857aaatUWsh8qDid8243j77mJLF3zZyacl3IVne64iatCa+YfpooMtlmbKfkIkryy9nWJWujcPjr
uHlRYGJMId9Aes8xSdIMRPqj8vM0Tsd5XjPe4Sre5hmui27tb6Y83w8uu4vq9hr7XnIvq7+JJGgP
flTY15UZwhmO4yRH2YuVExMgCphgnJil247RchFpv14MuLtVo+73DXXp+d9sNnuR4L8smqQYekmA
xYCeX0QvXvt2tE3I+ORY+sYzQ7bWy+Yubxm5iwTWb+pZJqVfXXRmVp/wqrb4PaJeHcd8Vu+mXKCz
IUTsxi3VXFqF3sZDegiJ9Xcm1547AbVKk/XaiBBBvNQ6SA4qaD7grHLFGNe4mLH4ZKZV7lqLdOEq
Z8+Gfop2SerTQ9zhlOezi/iSN9nFuAxDy1VYGh7hoSpkq7v3U+PSrY3MJZHdxyXup6PPZHoRteiD
ktO86aMq/axc9Nl0WUmb/sqPIi3Cc67xKCqa0N7l1LQ7Itbx2Esz3NarwHxhHh9WEZFj13lT2Fb4
e7ZaPfA5bthmVAOhJZtMfAppj690Op/ktCZ1WQFSuq4S02ySfCV3E0vD29Fav7Uz9k2ZM5oXiVtM
KXP2dsI6KdauOaqGiDKPQl2kTaXuu6VBfGysgoTYP+arUEVn5LAlVLKHiIz6cVmHaEvbxN/TqKs4
AAm1wVVrjxYP3bHGS8pFvbY8Ss1HQmjPia2WfVabtugsFCfsKD3mrQQrpf4uk81mifAHoIHGIiJh
2kcj5DpSL+qE6tBsgxJFI+JQarUUkVpx4ReIhDGVn+LO6U3Wd0vhJUu3OJn8JloI2qhMFaMW541r
2yIza+lxtZFdd/AR2uaJqXg3yLawboG9+u7aNOKtyE1ZSdRdr9WiP6O2qUupPIYskY6cpm10V9ms
5yID18MONj4QBo4x6fpiaXDDRerQputGV+J0HK6GYU54XcUJZ8qyjXMqOvPazZdj2vfnArP+ssWD
Pw3pMJU1QUtph4w+IdP1njdMTx3HMhu570Rz0hpdLKnaxmNQnxxYOY+kPYEJ6cZN41IgOZXJHAk+
TVN7loXUcbIYdeuHtON68SXutCt7FCjPg9vJxumSkn48Q5Ttp3h4WhJ212fU3CX53O9rTRfHA0kD
VxkoyxLrT63t8WEJTJ2z2EZ8Sg6xAm9tKvRAY9ed4pjJrW9IdtfNC0jClqjEPbqNQxTzfJw/1al3
m1oagJMDue0FPQ51lB8H62RZD4psXDROR+poxgVb6I5QLUoytBfRUiuOcykOeqjoWZfTpWgb0T1V
hJSsrn0hhonsomeUOMio6SC+KBNFnAk/FSlaHhyp6vlg6jrHJe1Gvx97s4RyMUmfb5K1nxAfklEW
Gg2lSrq8nNsIMmKWOW6Zlxw8u307iQYth24c+w8TW7NtFVpb4sWwcmTVPo8Hrk0cFbrq2b4dpqkQ
dmo4jmfJnVr1eSu3WdYsRd/OH+xiPkGJNRuL05oPlHa71TfvGlLN+34w7xqqtmu75iVl1a6porSs
3fokdYsPGMWHJtcT7428jWeaVzxz7e1I4nQzRUQWc7qORVelrpwTf0xa0pdB1B9pm6eF740u+hR1
fOi05mFtLoEUjwvvmx0GAFCENKVc29i+d+sSnaExsRxX+QYv6FCR9qB9fKE9qzZjlE4cueqEmiYr
HY3bPXbDyE0mBz5OYQuVn6dYPNHJWV6tjSyrsbeXqpv3eEpO0k6nuBnlLmnnjwA5QAtAHxTWm5Ur
6PkL24xrsaiFlbKZijEbrk2SAh8y5ufIhWlTzbdj7C5rFO9QldtS5WrlfZq/aYdxm+vxjobkQtQ+
OtBmJUc8H5a6Q6c+l/02Jcx9RKCjMhdYFD6kUC6spty6pilVH2buVsk2Jotv0m6oufITOhO65mkQ
mlNvz2sSINJDvfIVVYXBouVIJJvcmnybTpYv80S2SxKmY+TZaY67mxantOwzM25rJ6KiDdE+RCoq
oGb4IqpZVcwOZSdAaNPlqmsj+eLpvAtTtCEGIs7ojp2HZIzBnUDbwrdD8Zwt9otSENaNuvYWoWKZ
VOBV5EauEzGf1Uhc4sU3PfdavPOM6W0yohtq25YvXaZPNUres6qPty5n/rGJ1CEFgMuzOB+KNLKS
V/B6ZrQ55Kl4v4oMYJ6v3Kkx6AEz2t7Xrq6u6Yo+16203KAZbVgmVEnWyCueBHdbdZPcQzlJyowt
1dXUmHLABu2UTYoKGqRbki9Z4SykdUyULLBwaotYRi6CXcYNHZLrPsh8Y9SyHawcC8lAnV3eFDjq
2q1bCOYs5HnRTILwMDcJJNM026w6SSEc+qwUqhsKZvu9SjLQDmPRaXZhLDvIVG0QbxNp043WeCgh
gQTA3PUJ8kFV9qQet2IkNYfe4kQY6opECVooL6ONzAyTPFbrEeUy463Djruq6ze6T0LDPZYfWz9F
fBa1fMirtNsN0Uc9ie44iYWdGmkv58AOwImsW2tUxJHy1UOv7LCRTR2/wbJprgQa8FuWDDH8Xiuu
Ztzfsnhs7lgADDO2y7JVWVvtTaYfliaJTtE6oOOYspGnqBrPh2q2dxNel4/ZmGyqzJoydas/yyNr
02LJiPwQUUu2MJvLbvSa6UPl26YpMjy9r5txAL+j0h9GPJoC2gZ/CPFEOCPVct7n6mxSOH0zJ93I
BZTtnSP1I3Qum1ZAQRNLao4Siv9j3ZuwVU3UFDV15uM4WsFDrdsrAW0AmrJ2D3hbldr3cREWZy/0
BGhKtEQdYz23pZpQjgsxqbsmSKAmmmGz1uJSICjPOIJ63GuzVW324JLGn1tmK76gFdxt6EWRKxIK
0UsBDVTeHfJ+0BddMvGVSMAgA4rRESpxB4BnhqTvTdLunZ/IIa3q9N4DBhSlle9YcJAUbMYKH9ux
AL13Zeuti4sImfzolnblwiUePHpC67bCFWAFnbyZ1mG+YlFG9j730EwJwzYdlX0pTaqOtPWAKDt0
K4cY0nGKwmb0c1pCqfkUyaHdTtavm2gAIOlmVBdTKlnJdFegLppvvW3wyeWRz6AN8/mWrMZtZV19
roTFvErjz1ElF8B8kCmatp9KWzXt9bCmbreq2Zy164Le9B0gS4tcewRwpQqJLbmwGb3NUpMeFjwb
UKUEuGBGeyBCAa5bKBAi44CLGGrjziQNAcqkQrjo69pwF8/JBxQP0PyZ0F8MEk1nEWtPQ6ZvpY38
0cSUXRjgYbYjTAe3EajMS8ROgDfmbb0QuXGkN+fp2IezSK5mM9Fc8bpOhjM9mqXIFmveD3qpuBvV
zjbdpc6iQpih4SFWah/H67UeBdQNaLguRFyPRSwgLygVd6WCV1+jahkM77M1FDZ29C5yS3/jcgBe
rpU3kwhVYefYHtiaTCeNIf9Vpm64EfO0cU1Lb2elHhPV1p9QEwRg1U5DEwHsQt4su0QiCYAVmdOg
6pGPdon5orO+cOlylct8LSPmzqmKAMQn3bRZEvIxohIXXdTSDRtlUy5NVhex129D1tNDnszxgdY0
2oAHbdU0Kx6Z+WMV8nTjoA+A/LifE7JvbdJs12o9ibbRexPnRQi2KgIOyaFZfP8mQwAnmaGcxnTc
xLp5bHLpN2ioCIeOXZRS5phnbQ5NX7zyyIoNqjtzTLx5QH2YrjUUmOu6b8NlY/N5V5vMXsBZg+yt
7uQGwBXdu269T7MpvQFU5t+kebZeizpFl72W+sLk/VL2ydLxNHVdUdsVFWl8gZl6187tLnLufO6F
2ym5yDvD1n4/WHHt66Q+i2k7F2KdYV8S4ctE9eaAhyHe1J7cst7QI5qirlhzOpT12DZXYQKErtRm
EnJ5Z9rpOXYrcW3a+ONMGl/EkTkIA53i0qFlAxs7piq9G7XVW7CmOfQuQZwuKnu0Lq/PSTSBp4a4
u2WDxT2vAKcf80DfJ0vb30Ue8L9D6dp9qHUfFdNcgccCFqPHuY/J0a1D/24eSXLW1nRUkBdWlpVY
5dmWrTh8lKhF11GWNmUCugAQUKa2r6ARghTjzBm0Zei8GdAKQGUF6nkiGppXJYF2au6UheI0+nAd
ROY+BG2ywvT4vhEKCBsYW/GcsT1gvOnIpCtshy/joVl4HIZuD/3Sh0qPcpOqVu2zuQcEbCpRTnjM
30yWDpdN8pyHs3zcssRz7bvlINvObGqM+q60XVYnfHX2TqVxvevYsB3zLt+z1NzOs7dbuUzyHrbw
Nq/EfAhOnXd4/pANRD9RokUB4VNzmkOH7lNrN2mYAYrYiZvcTZskbm5pWkEnF9cxTzuqNkzE3XFY
BLCaCvy4XyE3z9WjbUwo5y6EomdtgW2mNnnsPg0qmc+HbBSbZUnW7WohecEZELITaVtAMW05W6v6
JKG9KHsBnVzhAq6hpWsB0LkelRCCBCi/ubnqAbJBqYnpHhB6OUHFBl6VtDvrRfbeKls20OluVURc
zZcFaW5cN2wtY83J1+sMrfXcfe67EBXjsi6XqJbrpq/DCRJgfkijdl9V0rwHVmI6JT2FVDznags9
Y3eh9HINB3PMRrSg4maZhl2XDSvA/0rhXZKt/SFSfcenOa736xxTwD9jfJkSVe/JGLcfw+yGY1il
kOU4uajnYRL1PYS7LGiT2Z2YOloAQZoXvp7QnlXQ+UKqQ/R+jSF1qUm6M1MZawoWFIGskEzlEpHl
WkZmacARU2gRTI1HLnsTXVd1zLbxHPDbCMBEX1BgBrbxStPjkMpQJtVySumaASImM58yYfaynw9j
o80RDSs5qJC1u9E6fDFnmeCKGHSvse5q3vsMcY/o0zLheK+hEl4CcbBuoOiihOs+jfeRhGaXhwh1
p9UN8WXbVyuUjqEVX1mzb4O1q6+M4tcJ0YOxyyDq5tu5pt+//vPOaPj75cDNf158Phb1n99O389T
/eWvdk/meUbmXv7oWZrf3wXCfJPuebT2hy9/mvP9i0ne1+NZ/+Lmf23MlzzP5X4/ePWnId///TSM
6yq+D1yfh2dfnvg244OZHAN2M//CdcbPZ6y+jfjIa3AwDHwg8Jw5+Dyw/d9HfPFrlsPsD4h+GEj9
ccSHn6d/8DaYu7OMPQ8Gv+/tDwaEkea37z+O+OCcy0smNEXAv8L6jMQk+RMTGqArMFHmKa887Q8q
NTerzM6o14faenrFVplvhXZkFyIbSpMN8yHzHeWTUVXLNZH4bonGnkO9g0a0q/2e4HXcjXVaF1g6
vIMTBOOuh+65aCf3qSEA5w1UQr6spN4yaTrgn8ywYXigGwVt6i6wOueA/ftyDOaDM1leQMaCXqeF
HisDSizAKAzkKpY8QjtKoqqsWXpRjfNBrvDoOMhHIYK9aHG9WzsnDs5atoW4XI8eeOUiNfENBnp8
B3kcHTJLdBllbgB0mHcQuUGWkbnWKz7Eqw3FXM9r0a4p8DMqAtIF+jvgOPxJ9zlQGGlJrCiiLCkJ
fde7Tu0iPZx1PtmSagIcm9xUlQ3cgwqLMcFXWEeAuOu4lL0DAErdtIt84zdALuGSofausQwdZgac
GLFbNDc7qeY3MwAeKN5TzYERBQyhq7qcDProJ4BfQdYWkMx4m6cuKjzu602tp2tPBlYA6ddcIZc8
p6AUECGk1YA7s23mddkwi1RRsSU5mamxb1Uz9iW1IYJ00zwuNP04yPw0tapjRbMkw1xUjddn1aTW
zaLEXUIslHPq0caPqi3drG/H1amympYzIMMMh0Zl5Z0OhIuGdkCoWnY5daK/hOFq3XFPprkM0fxh
qaP1EKpBFQoFvOub9dF1dX6eJtFTmJYnMuYFkFaIMxeD32TTVWM9YHuUJ7tuMnKL0tjvmha9i+dY
HZNBf15NYvbVHEShIWFvukTeQVk6H6L6oUnE55gZ0Fj33qf+QlCxT5fkGOcG8jpKLtoEnbVEXAzT
cjWG3kGVnlGBhmYzQIc4Q+UFa0ZFlLNmI6uIvEXZEG1Ylx0tBAtICThth6ehOp9H6Z9Eskw342DY
hTXPFC8cBeCDkBdST/KNxku0UyF6TvR5dNX5FCwYnDskU9vzpT1DS6v3jXMFkfdAyzMqjjVpPrbN
KLidmDtMOtkDmXoxWHYxsV6Xs0nv2zgJF5Fss92c+haIvW4FmlRpmD7zBauLTNUXaoRwsOQcjysP
ifF8HNMh5Xjp8WWTAuCHOhUfcUCf2r5r9lDAswcTMnYeT10oWTS0VxU0zT1fqa1rMB3QxEEKcTSw
nWIA477Nk+heRQrt9cgEUMVUAvJD/U7EuC8tMDxDIIjniPYFi+bAa0nGA5Lqs4+n5swm6yYFF9pD
23rnGuZ2tPaPSOH5sjek5TIeQEW0+yBlP+xoFW1icQQOd4/W6MM6jwFSDJp3Q8rmi8E56E5JLw79
6EypSfowR/0UA6nl3Y2fcr3xpm0uYgRdQTrn0a5dplMYm8uuY9cuAzEN8RG3zbqUdG3MtkpCfFWT
yPAaGJYy7jJfMB99MCZCQIzBGD+AGGYwfYlIN3EIs1BSV+fbnqiRAyGYQkYDugvVa8qrabxgbcUu
8sYvfIlMUq6rGYtpakbIF/DopIfPktS+nEjothMFdtBJ8r7Kgy10OxkYYk32CBgz2sGMGiIcNVc5
tuXQkndsCKjMgJkjXX5CDEi70bZ6a6Y+XHiaqb0dQ7wJZOz31YTfCcQ8kKfJdhWAvtu1bncpZTdI
KbtZfX9bpWouZDVXZcAAWwHiy62bFQL2rO/LfDZPDUMZjBfdfJhqlPJgg4c5KkxGATCGopHmDNlh
2cKo6EMvMrlpCEwMgMl8ZGt4Ey9JW9RuUYXDGcx38iHbs0Z2RUAgOdD1MHyG/qyPyDVNYGJjaD7u
KiAXtgutUOF6HG8rQ+pCL/JG0eAvMz2bYqRIXXdJLs56m9wxT896FoOVRHVsa2iwG3EZ2K4h07Kl
ArzPr09zRRHXrDsTvTAcGKbP0FL4d1HPSBF6G57MAHRp5c2x7rLuE64YLls0KVOs6UrfDFEgMDuI
68JUY+sKzyZooiKgQHkmLdt5RcCF8u6ha5L0XRoJv4slynZioMBim7Xb4yj9gFqIe7PKuy6Lk7Ns
pnTbuCB3diGmnGMji3hlMFwbbFq2CTlknZ32vmVht9C55mHsj7avr3Q+yOOgyQa47XgDs9yrJlEZ
jN3CUjZLyPZuBBWD6XEJqndbCr0BsKrFMGjIHAxmy4usd84M/a2mQE4tDZQ1ncv1VOP5qALMaSrZ
yT2NNSpdbpvr2hB2cFkKwz8FhHuE570CB9nT1Ux8GVZ29sULhRpOccjcPhUoFDjt9c2s0vc56QNP
MqhhspqAbvLzm3j0myqGCfw3D2HiMKp8uVgq/RboyRsQrt2uY3wTtV1TNmN0Ma+aN34W+7Wh9iCd
zaFF0e+cAqJywNCXyyTK3oMoEyRnqt5iNUSHxVTbGE6bAL1f3ec5lOnKwAmLqWp1iaJ6LdN8RZfB
B10srjZ3I/CPR2Rg9NJmYSiJznUR1+tNyIeJB+zhMEM2ag70l+fZqPw5rtHHJp8nIHtrz7ulhTMH
NHxaHDiZh9p700xQtSX0KaUyYwM0U/2u6cQ5dAGAJFqjPo4sjW4WLMbLOkRlk7ACog4XMGaSxVgP
lrMpFH7QH2VmoStLW94ope90BXGA0TzuRJ82mz6o68yHyBS6Bjip/x81Z9JtJ65t6T+U3CEkCqkL
7PqU9il83GHYYRskEIUkQPDrc247Rr6w46Yj73iNN7ITjR3Hm00lrTXnN1d3s3XyvlJVvtUcS3wZ
vMwei1Nd6eo+VVW47/1KD+AfXmILaT0wMJ3meO4vEnroPpqXq8i/+JuFwk7jULLPHBzOvhy68azC
1qBpnvG+TnY+lm6WxVYLfsehYe0rQSCak7bcrTpq8dCWn3RV9wc7dirbYMxCnGbzQw+numCLqI+N
xka0uCGv/KBvkqicdi2jH9pVLlkk2yfXTPFtSPGerE3/NpNmO1Sz83fB2MAzU/jCgcQfZQ1frglM
D5sURZgjS3LGctYXvUjwrrXN8LRS99kLi+32e4vwH/VS/2+N0n+n4/qfa6Z+YnT/2hqBU/ldM/UT
GXxtpb7//Z+tFP9XJFLwcSRhUZrECTqmH70UkMgQCIlIIwIsMgWI9V+9VPovFILou8BfsDiOElAo
f+KSLP4XYFkAZAmB3cBiEf0nvdQvTAniA6BYkNqI8PtAZv6KEvWxHjcnOM1q6ZaLSsmnRCxh3jrK
jhuFDFXHYX37l2vzb/q3MGR/Z38AiAJfBCdPKXCWK3XyFyaMRroxUQiRfSid3Z6HhavupAOO4lyU
SkzFPFuV3PTlOgx3SvE+vd+WMoyzBv7reFFdEJszK2kL2mE2nO1Km4Y+h5wvtxO6IbMbcG2/hBUN
S7ABkBVyiM6i36O8XMkbahjCjoMw43AmVuq+iJkaOgAKqO6bpinZZWg0dCQ10OG1qqb1SzArNuab
JbKoGiKgK6Z2/jA3cDz3SyQ3mlNRL+ZBrWR4nyjVlMAyhy05h6CZdAZhv2Qn2MTQIYNpqw4BT2os
5Y1fJgXhL0phqoO49XmnZEizsUlmlQOWDRi06rVZYBY3q1yLcIP7c6nnOTFt4dIW4j01JlpOrtRe
QxqXJS36ahYHHU7To6pDyIhVxeucJBF5A55wH4y+tkWwQdQapO32tUnmJEvYkn4AUGWjLO5t1D+U
S9rrfdv2PnhvGVvZzqHaam/IVhKa8UR5dQjrsHlDc5a8ehKUuw5oT5THgx7e+MDNPen48nmykbRZ
HINYLUq54UT7RYohD9OV6s8Ee9uyi8YYJ92yulYZD2gI6ybQNDySJsDnhtWimAI9xJkcCQqAba0A
wZSUvZ/LJkXb2rVsyMukcrtqiNxum4DuYK1vxDg9yHWd5/dWcxyzTPT4RsDd5MkIWyhnlkVQnXy6
nRU8/rvG2iA6w0KVT6jZQgmLxi7dbrWl+oPA8wJyB8BYYvltaXLwzA0mH7ctInCRddegHZ9pu9X5
xjdW3sOgnJcvnBkfsrMQo+q2LKo2MpxXMsEGc5GddD6NUtkHTfrhjcyACR/gN+Dez9EY2b2DliiB
8kF96+9xaPA0e1OWXbMLUlGah8bChn0Y2eSaA2AYP3Q59V2tDs4xPF9hrIl99CN6SCh/a99NUCIo
ZcsDGacOrdxA6/YGyjG6PiCB17+GLWwntA5/fgjVW85HL6hqCjSv+OZyg9zXFKbhiWV5O1R827Jw
KeN5K6ToqukUN2WafIyqoFqLtdKJ3Q9QzINXM9a4als942kGSTW8zXJO2C4YF/ha6zLhrDuGMhF+
w8AfuwE8TQYhdLRvAN8iaC6J7Au8KWg0Fp46v5tWVKJ5N0f498FkHDn0KeT257k1eFXI4Fcop1Pf
qpfU1aZ5WJJo0E8ISWq7Q4mIdcNZ7Pg7JYSEp5Io+ySjMUDDtSoFA2QFN/QHdDAFmd9PlkDPHRG8
s4H81ppQvHO0H+K3uuNbpqY+dHsAj+emCc0eJRd/gavQiP0Sw7eq0DLc9VMIqmFtjyhOspHIzINi
z+vRqILOa5SpEHW0TU9qpu7jlK7mAD5pv1XxM1ub+RhXuFUObRkb2yp385Q+CKBaD2MMRG3SXJIs
2cARsCYsX+YNgOyuoYFMHxPaPXVMfxv7cnFXbyw+kBbk2rTNncg6OeHqS3ZXYzFu81FEy/suxELY
Stp/oRoqVuNJ8tj2+th4afZQoF5nJWTWdXVUTFv4MvD+q8Z9vk1HNxZ1FB7RGdsDKOwSpf30uXP6
npGY76hb6oKUwftACQVcNV0Lcb0xYgX0EPARjoEoxsA/L+grBpSVe1vLOudySW9nW6Lfn+fDBCA0
WGW4EzaUWTL1d2kH0ugDirfBZ1Ml74SqXzjaBhlt6AUr6nbw/2EyKTl8CKuQ5U3z0kXrhQPvhKBe
naeNHxJSj2eXgCtImui0inHfQg7ZKAdmHmEvYNN2qXrb7nW8AWorhdyTEQ7fyNyFuRaL2KTeYQdb
CtPjla0ifaYDllG18T2Wqvh1S9cn1iYwrnVHoI/ARi7pZk4RYafKtTaT/XZTlvPHYUN5azogvOMY
uYwmSZ+FzYKCWRiDYAM7gE7MNsEL1k9FRdkXysUpCNtjJynLBqvXt7JBLgPiF+5SvRCSzaTbD2Fw
Q1X1xITaY+ffMiNWVKreoH0HQDtGxSpV3eRgjaY9mRl/HIkI4oy58TaqknPVdOJuKuNHMqBUrzUe
plJMr/OcPhJVB9lkUe+L+DjzDrYz5BoqSyzcHr1FFalDNaxqxxoKzHhtH+Kg1kVo6Q4YE6vOImji
EdskNqqg6eQpGMRnNVsILJGTaPKi+arVEqyPGd6t5VFwcMsh1p5dvIC4NVsANM2RMTMOSEDu+dp9
WtyGpSkYUh0Ug5/bndxi6L9qnAG2Je1ymMMuPi5dop5XUi4aP7WCyBaaRcJCSqoPYt1gEskNhE4Q
ThLeEZ2a83dOo3Np+EmMuvr4A89IUnOFK9fhBivHem/s0BV9G/MPKe/Cc7Q13ae6tCbc63rdikkD
WNytQIUmb6qiSuPmWCUN0HSj2KB200j5kx2mQGW1WlD4I+wR7Owi+h3QLHlbV02LtbHaqoL42b75
2oVHQ+r045DQcdf3rXxsUD1im2jmeZ/4NbmfQvGJxGO741UQsQzqQNscwrDqk89xI1x4I6AmSXD1
VQUBAcUCtBE+D4chmadscVOSV1tQ349h5b+JUdJC9H0z5v0ayNeYD1veUBBCOZi4piqmMLYkawAr
yV1UsmQubFLWdUZJuy6AIBV/Jap1d1pWCxA4WhO+70gDz1o7vxSwhXDSdCmDolI2uNNbnaDkAnd5
mOaOZXY29b0OQnso0YZ/FtAvjhtZyJk3TZqLtGI7Y50r2qoGPJp4vWJbVB4dmYT4N5JkRIUh4sd0
iG2XrdPGgNrAnEP3JdAS1zN0wb6xwz42zfh+HNftSPGpz3nZhyciPS2G0DbY9atqBlsVrwdmVfhh
HELWYkls2y3vIo9+s2un+ghCLPpgp2TeNRpBhH01B8LCB5PkJV3EYRSxgtMMPqyMjD4RTQAimgBr
Tm/LOI+rJboN1ZieK6r799ynr7I1ECzsHAJlm+2xmYYOmjAnueuSg8W6eIgr2tDCsCB8MraEUKZN
l49lN+Tb6JcDLB72KFvIyBEW0CNoHnWSrG/3IJNjLIcyzgZsh5d0DOBiTkyg2GnnkzNTlwEtSR5n
1NqPk4Fg2VVjcnFx/M0T356G9roIj3wuIRBAQd4pnfYiE7Adb1UzkXNip+2uphLCRABQlOyqUus/
Rm4BCCs7dycu5u5u82I/9aY8pA14n7zeJotXm7kmfecCgwqrSlR5CIPNFbxXwee1tfUHYiwU9lgM
7SkF61we0zmEjjwg4CMC3eabSfqLTTXJ/bDUX7GnWjg0zi2HdPHmDCbLnDnUspwtwG81xM9HLD3o
orEJxYeaXPkQXpvpuIVze5iDbeIAk6UpHEtV1ljpz2XbBHtFN/fsGEiEvFHBekSUR11cpdxe04W9
CTQ6/deoLxMCdCQR02VONnffXPMZAwzkaD/oJDHQVwIolWtauvd8HvktM2mIcqad36GjRGZnC9IF
QOWMJo37K87TTlisV0hVXdYS658WEs4QcSdef0v0VeqG50o/VmkY59aA4srJKlg+RmZYoMS2wCvn
hYjD0FVXJM1zXsyjbvIR8uLnYaGD2oumnuvcJNTfJ2D62bmpuDTHxMXtknkFzORit/ixdVsdZ74R
vTkgPpKe65DpJwQTI8BN2p6nhvlzp1vgtuDydm2q/hhGmEDF5sL5Ju5FEIAFq8fHwK/LWcUARIRh
LbRy12UNaaoAYaEl3G+RBXTAoHJlfTCGfUblCopqKucq2s0od6r7GrcfguKQ8HxVaNNhodRNBtZd
ywOdUlqAFwqPyCt+snO/vpOwHpr9AnQtxhQMyOMASNvbpeyCk8NKfTPVEzJus3wpk1pesKqHF663
+G6WJswMVs2D4AA05ykubyOs4vfx0qU7ymWAGqCSz/Eydnk6bvWuX2l9O6PFLiCJR3/waRte44QA
rDHt/BiUpDl0PX9WrB1PZGXNTRzr7tn40e63wUvoPpU9BFEHy4hSA1cyXkHWdtMIg5MkkIo4XW4b
R7FRr4L0u15KFPobnuYpXbA4jf7dNvvkEHcEhYbsx9oUdVva6RKjodzVKyA0FoXhAFywjA8eoYkT
6WbmbggoZ9hXDI1Sl7gmxysTHEe99HtmOg/gEIfHQSUqxAGQrczZ1McvieVRXnbou1WFt3aKHcUm
vtlrVxkC22pxwoD4q4fSJ8leI/l4Cw8nRahx3b4pEaQGFh/Z7gF+36OBtAJ0dml3op3BRMxtOGfN
GDS5d8EkLqVCrRgkricXzjuFDYdHuFtwPY002ztnrpGVDpX9AcJ285Ck/SyyIKpAtBI3YAGrYoFU
EfLMCJO1S+9zk/ptR0fl8qVs5Zexhxepp2jYr7WMzH7RQe323QjBL+9jen0g0WZelnRJYcCgtbwJ
XJeeVovA0pi0cz4gLHMfURJ9TtYpfr8u63ZuESRrMjJZpCflFK07sipKswoNhsxqw+dqp3rSQEBn
1SurmvEtbq9irInYuxBGyC5eq/JEgfSeu4GAtDW21U8T8nMiTzoPFn9revEtxlL0REj6VVceu+5c
oQiuqZ1ZjjsvYiRySvq6VtzIjKqB/WGISwvmsMGhDAAab3zt0Z+6ZrjUG21O1sh5D1111FnT8mo3
jsAfA6mgalbW9Xscuc4RQNCgdEpARGZiRRBP9hWbmz7ZxbC7afPuaAKg/hnBM0Nzv3Tte6Gq5rZl
rXzSydrcRasfsytliavPIXQu/blUpoE3tfpwB4NnsmiADAoFQxr1pbWt3c/tJNkf68SaT60ONG7s
mn7GGBt/HuJhOCBo0p+IEcDBU3gNIXjtRq7Yi6vl0Zky1Vlbw4g5TXMYv99SALXHgbruFUJwBKQb
69jN0hDYlOimJZpAFFOXZh0JJP3WCVJMjWwOdKzBtq6ukY+KoifalQ1NPsLob6ccmo2uC3j2tgJE
rlx7TEEph3vM7kk/LwNfxpsmXrY05+vm2am2dfcJodDxEwn09uzJBGjG94EweI1Ql+Lq1YG5XaJu
BYEK+Ty6NM267LXiiCwkA4of7KFkOxpUnN9QnFk8qGlN+yyQgbylllRTAeLC3HumwzeoU+TKUy/V
JZWsfB11+oT9Gw48WWz/ZZlSUgNUEyPySc1qPzWRoOelvmKq5Xd9K25hAWI9Gro/sC/M9WkJgvSR
s3CGyacT8yybSUHBqpmq82uqBabHuJncIZBxDsAV7uqQLE/SBekOiK5B/SjC+nUaeHtWbajD3JRx
9ckNPYSFOChDdErlHEBr8MuADMTEePc6J1TH+3oLoa4BwIUy0Ky1r3Zhaq3LhGNtXXjJ8V8YDBIy
RY30Ze50KD/6qMUGY6YeSkQtOmhRXNfU59TE4XAugfIOeb/U5g/8axT9MMA5OrV2eHN1UF46gIwL
WgfVDMDchMGXDDG2qCKoRjLvW7C7qOxX2+4iq6NnHtotx86EP8M7yfDwinnDO8RAZF53LHyuvutO
8VU7oVKzE+fVuaq6as0EENr2JMuY6Gv6zWC3zhIQgwROK3SH7diC9kU+C9Lg0N/rSuFi0FBtZM1q
GH/60op5SWk2rAtkJ5YOwbZP9RV1772u7EOyCcgzq/DDWxfFuFYDE/iKhZf4b6g01Rdo1qR/Zoh6
UcTvI9Y+m3DF7TcOyZyjqyfsQvD3V/xAv8BQvrVIhY6fdZdCgtElFNY/pRzoV7hI1ClIQZM2sr2p
VYAgbzemZb8Tmi3qSICOAdYD+u8ffTkOb0HM8AU0VrhMP7QdNqBevgRBHdv9YgnuQTIAat8nzONv
RI/4K4i0KkwOYA5HSF6LEbhQSO3hlJxl+H6H+wTldRi6/j4ICe4/hLZQX0YzavvWpiE+qYZy658J
nVr/iOWyUgeL9HdzG0QGD2WNdr251auPVJyvXE3NXYilR9/MUzO9ovC37qVLfGmeQ0u2Yb/0aX/d
0KrSHSYSAUY2fMC3abvhh5oFzPsduCz8Ks7FlJwgAwZj3mm35tjSbXenjMWKMuM3+Av3dS+gazHI
djxhZZQDiOqmnUx6nKJvgUlmFEk1jwLJVAc5xT32jEjfBAngPGN89CI9p+hSuTrqONw3Xbrpp6ic
lyT7X4TWHeS2KM56V8YIxJK13LDZwbK8j5YuRO6+t/Hb782DX8LWlHAkhXnE8aLT5JqC/tk5UEtF
BZEMTy1l433nGYJtTs+JB5KRGhDe4aRd/vtj0r8dFP8WA5WuoxZSuDLJL3YFimmMskDxlCVpMLxB
vZtJDoqefjVo7wo6bfEZMbxxzDjQ5gp9TxcE+xVSS+aWZnxsF62GXMwk3imK/EXnid6vbIw/jgt3
wJzqBa3xuA3Y7FfHug6Ni+PPURLM79MxrPciHMOz65FnLUSizD8F2K8//y9JbFxKIjgDDsE5oQxe
0M/XdAvoEGL7QAgMyiae7d6cqroZC8ti/2CWaLll6dLlqq/Gp99f2b9f2JAxgqEZkBPY1Yr6+cgj
XjWEbFYY1YqisGza5ATVuP5axwMaCAEHSv3Dvfx1dAZOFkUrFylGhCQsxMSynw9pOmnBD0NGMrot
77Zo7iA7Idzo1QY6diwFv9HNmN4HMdAUcNIig35vq5xM3AaIQPQLkpRgP6Z/+GG/Mo24BSHkZHh+
cAs5/TXd3Y2GNiM29KwtKWIoWvsHVRuUi4Yo1Aa/v+7XO/rzHedhRFLomxzmG96nny+CWMuk7y1A
YEBEaK7qdmAT7PgqOv3+OL+eVEhT+GxIa1+fLIHL/vNxVmS2Fd6pHi+nhdpOoBW1O9PX8xXr67E3
/P5wvz7IOBzFc0QZHFL4AOLqdv7FVuxAF3RYj/ps+L7xSI+k735dIQIdeNlg0W/tehWhsDFAWd5Q
YxW//wFh9LefgGfqOhcgimGpJj/+/19+glyo9A18IdAvbpxeEWveED+LIpfAgQyAJFgbzbvAAlTd
x7Vt3sqt7QNoPJhbgc4M0YFiIhUUEwdT8c6CJyizskv5sHO0QQCVceDheekYkKLII8CEwCPWDwR6
FokeY6Pb0TOFvH4f1GsPAbhDCnAlPSXHoRoC5BYmh7X/hy2DVAE2WhgJ1xo0YrCYwNF3BpZAZBAw
CLz9yKs1kpcOhSy9gxORDEXQJut6NK0j7qFdPG6isD7sn9FbYEOFcwN3cFQem66bCb6YdwRX3k5l
p/eeyOvWu5T4bz8HfbNr+jK+jClLHyux4tMRI4fizCwsRZQbK154WEh83YkV8mQ5nTV+PEYOyYNj
DrcS61r1qRr8UO6lCvlZGwshOHLpdKN4I74RVmOrxDWWqAEwNmQ8Ty4py9dOlEA7wEbWL5tx22Ma
rBglEFBQVFnclnClKPT39kaaARt6m84oQhx4v+1Yx+s6fY3bCFV0LwDsvPeKlQ4Ezozt3k6xgDgx
MBUW/cYlgDXG8T1MQklCCgQJeKQoUFLlq6lRRTWM40JBp5GHwCtcS0Qv8cWlrQJ3ctpjg9Zg3uHn
fa9H4rER8uz7KPB7yRykVNt5T44OyKO++HTRCbDdEfL1JNZh3M3fv2GSEQ4ywaBRRW+XMcWUBSkR
/tiufIupU5x0Chvc4KHp8WOROkPCetFzbR+cF8MbErYO5s3gSyjNC9jqWKSvlBk8NYrA51gDxMdK
5zq9K4cGKfQy4J/Kxt9a1cFbSDq13oVJhAaytWoNzj+qNL8oEMJOzVEGrBG5NSib38K+oY+IeQA4
rXgaxUWpu609o21CZPz3L+sv7AMNEywVKKEElt04Sb4P6vnLqyoSsIEs7CjCgBI1fQVP8RHniHWK
A8wkeTjWd4pPuAW/P+6vi2+YpBG22RTHpygnfq0m6IL+sOQL/O5WYH2vAkjLRY/u9h8GUl0X178u
8iALIGiB1Y95iqj5ddzgX1dD6KrR7ICpZxEL0pdahPqrIsxgUIgSsc5Af6JxbTcg+5dyC/sPDi/F
t9+f6t8usRBRkmAzizDniNPvm/FfLvEmVhp0OoFxs3D/0K8o4yE1pY8hDQFFsHj9oqsV1+D3R/21
qsAZg47BsCEAE0nKfz1xeHC1oJBNga9xdQHanyDJ117t7rYzb3Ml5/Af1v2/7XM4T/AToH5B7QBP
+GUiD4Bw5XUDG3irJSbPrBgsVVSefRWrwVLy+7P79fHBqDTsMZjsCVonCUEQ/XxbO0ArwnmF9IJA
K5Khq2+Cx94NW/f59wf6dzcvxpXkMcLhKXIdPx+onqouMlG6ZX7rm89xjNlqWVS3+EDM/ZClhvsv
P4CO3x8Xb/4vTy4lNAIOFSNFgtoUUZKfj4xNr0tsGS6ofVx7T4i15zUiCII2a9sNOxr1yReZNv5b
LPvwSxy4uc2p4vaTrZnEYBEMg/oCyBShQ7Aq8aWBg4ihHaVoH1M9s2eE4fSN8FA3MwnU4gVRT/VJ
S0pc0SNagjYb6h622nmFkCklIiS0mudPreRXZEcKf47x8PUFXcT6icWzHfNABaO6weoMi2lM+s+L
K4PxsGGkxAlsRscffJhiu1qlqeSHXnDtXF5HIxcgt4NUs0P6vb+eUBgESLqW6PjJrNPy5KCJTV8F
dViGbInhMmcMx4owxiHp5uAI4Aardg1Kc8rMFIDFjL7rBMIM+Lz7Li4FDH0FsrHwoR+iecU3VO0g
uzvi+vJdk1YhbNxtcUQjil4CDbbcDaCHJq3R81KLUWRRV/cUG6fYHirLAJPjeQGssg3YN1r4i7fj
bDTfyy3CQtYtKri34APe++9CUF2ZLWvh2X5RrrsqbFKQextrhxMBpgPNeUWRIBT3B+R0QdWzDlxP
2M3f2pbFCKA2c4WNf+XE5pinkpAbG1+nW8VN5DA7YJiiYz90KxTOIC5fZd116X7Vkzj6rWIf7CCX
l5ijsgD9j/jbOeiR7cSciAhD4mrF5a4TgPSNuq5MDjTeEXY1T5BRLrEFripyUc79MpsLBoMAThuW
+PJjT4ihDhqsa2WAMSvfRSEVyc6+YVjS9VYJjppgqCTqsR9/DyeIVxcMnkAaQTrDo5sUkuUHzAdj
mLWQ+OHo1k0kRQN0+i2AP/MUAbOBehSRcvsILKa5dGHQayigwQjVHGXuIV5FvF9Wsbh9K3ypc7JN
U3mrOgjQe6OdHZFSNlrfysUCi259EoVFDMAnyIEd4mH+gb9sZsVPxgijajgkmkOxbldsnZC/B0wY
MnhHNBy4681VRiJPOSSmF5d+9f7w/c3/j/jS/z/J0Z8Gjf5EjoqQYOH8vwfxbvrvE9TXf/OP/gRI
w39FFIE7TO0UGCxJrsM7fwCkHGSpSFOCBTRCR4sl878AUsClLMY/i69tUIS83P8BSKMIYTwQpGg3
QV9ev/o/AUh/2Wtx7O8AKeacpRjI+LcO798ApMzO6z1NwddPtvmHvQ/X7teqhnBQsymme6KTvw6e
/GX7q7a0Ggdo69esKCK8uhrfNWG6nCxsyszq9IZRWL28wQo6d+qkO8yp8Dq8TdekwnterWfrNPkQ
Xa0cawK2B+6Ndg1eOsHGAdxdR8Z/GgbKDyAdn93WhNmGingXtmX00swLxm7Mz0Bq70mzppBv0zBT
qCQfUmjqmQbEBgljA3qFlhd5aCQtRvV+iscyw4CR6aW2m30/tVe7cABxkoL/fJpWWu7CCo0DMLQF
Tk8CiRhBIonhJrndOsx1aP2w5/WC5TD1KxzDjh7X/uoq6OWIkU9gxzzHGAenbsLIPLa+mwGSRglk
/RD7H2Z0wObtYe1sMBHzHqNYb2JdJwesnsD7SwohuXWXWUSI7iNODVXaR595YzDQE2slgYUxuJtU
6vCB2vDD1I191oY+OdoISR3WC7EvYQKBTHMseMUNUoijtP4p0CmQyBpEgUum5YiyX+d8kmEuktqc
hnGbv4I5WGfQNY7crnxbbxEma5803Ej8TdCfHdDKC2x8c7YpRsqkyPEVXCnMeQyXBqxuYsR5iZQp
5nLc63TLocNh/BvDVENgTBorNtZCjU97dzJG97s4VEh6bJgLg7++KCKBN4AufIcXrSqCII7fIxi2
FgtoKIy52ZbP0dL3t9gFk6OE2fIpacZrt+jTexOgckWoOlyOUMTVEbx2f6EbwgKlWuilitu+sNSw
Q2kVPUjgFIf5iumX2t0Z2sdNpsP4lROMD6s1iV+jWfIcm5Z4YKp/CDdcTtGM7cXSFclpzAaodnXj
Tx2FDuvgGpCigznTTu0faDk9RjGt1Ym30ud1eMfJIotai+AMax59asCXj5WAjRR15kEy5TEdacXg
TYiJ2Uhn/LxtYRdRk8c1fYdBIgJGGMYvtggAhfql5MFy/G4IOxY/IuG7ItoXfILqe8QQgY+BBENL
1XJbekw8SXxarKw8Gr99jGCHojoBLqcEkNVaARoSyZwlddji5Wvx7sUvngX7FHPmCMN7aztMdiRs
OUAiwiyypH0Xrig8M4dO5y6YJ4kRP9VzhNmMBZJCBF43CN3jiA/afBo0vxCEZ99JCzGzqtKhkMEQ
3y18ITmoQgyfu47BMx5RMxYHRY9aZt5p41imMKvjKayT9duC2TXHnmPYC3IoA/zldD5g4Oy4o2Ua
viuDbrvzMfJZ0Rbt0msWTqkeFE2LtytJEfE317A/IsfI/cvrCAB1HQYQXscCtAiyuuuggGrFyIDk
OjyAVRgjAPOz/5BisoDDunZKuuk2wXyQo4IecjHXQQTpdSQBYC+fN/AZwYGoaT8gh4RLS8W3DVv1
HqOIivE64cBeZx106UTyeTIFZlBFx1Vihk99nY3ArlMSIoQbi1bPJXDCob4z38cp4OFpCu76+ra5
TltQGLsQtzI6wDVprzPetr29Tmdgy+xvupo8Jbr+3+SdSZPdRnpFfxEUmBLDxgsAb6x5ZJEbBIvF
wjwjgQR+vQ9IWaYoqeneOMLhXiqaZNV7QA7fvffcat+DcCgtAlDdRnVY4rdsAU0ybLwHQCtT6G8M
CA+7LYo1os+IxhK5mv7QbswIj/lCMK7Z49gO1k5khOJG28A36bCsef3Gnajl51W3L8nHtqdqaJ6L
jVHRew7C+GR/5siI1asCg1puSAsdtgV+ASgXiW9hvoOrVe060Y0bdOG0wujcjVk2nVcMZTezATYD
NBe56sFpSOV64kAEQZysDbYRe8VCLNy4KZiO4gIGS9PCk/CqEl7iRutowXaojd+hNpIHBqI7HTsG
aXTtgaRqvtMMF1/3RgAZfXslhguCaVwhLk50q7RLfDSdbreu1bO+dsup90YOrlOXvntWiWdr8vE/
yN7f1U3ZvfgooGeedPFx7d1pZ0rb2Te9WC7sSnRELDPS451RdtdeYhWbAduMimTJdkLrMLhaY3+c
ikXC0DEUUnlmyFOr99q9Pi0gGvx+cXdqscDHNPwzOfmJgzMU3avRkUWA3GiCnczz1L7rG162JIGO
F3RTPt7k+mJcO3ikPgsHfFO1Eq/j5P+RWGdyzBfxUgvuwN2K62gCN3h05WeppiViJk9Ob+mvOXrq
QWowhlpWjrmYUDIueeSxY00mV0S4QKi6035LR18RfQYbpG90UbdvvjSTfc+wyLxDnu6eiSoXBAXy
QPj5J42bodSrT51sLjSnqAO3EPJyTKujBVDtzrXTGUaDwLbI0G5XYr8KjR5dee6F2veyN8+9BT1q
XrNLWQ1XJhZOCIQTBu2+rF9VC0AuB2RRcg8l1ZY3e4eJFmtLi79Gi0OBi53Jr3plAD1d2BlQzMRG
+xka53KxjOwSYmW56yZuf9O0ViHeOS8Shn89i+SU8PFGkIOHvavHal9bDtd7fZ3K+8UuzYfEXOKb
wlg/zy722cWs52eXDzKYnHG5ZJzvkEIemHKmXF+w0RLw12JvvyDRf8K7WgSLuZD0FKK/c+SyRKTd
MZdZvQi1VYCbkdhWg9nmQJClw7JrmC1fFxgHs3ICU1TeYUtYQwdt7kIxL3jE4l/vnQKoVL84X6u5
uCesEnKQiTj43Dc65Jmp0AgDpl4OvIAbB/rJjLdWtp/7xs4u2QHDwjaTZ9Bc9km4CYNCMp92WKHB
sDCsZNJVAQ+qNJ6LdRk+FpmDc+sfTZP27J40Fu9ACb+MGKAwYf6ze9KbgEQmpclU3Ky6/R8+ytge
RZTEeHZG/IWvqmoPfzZUumKNAyA4+MjYtX9wVpaDIIqQeHn0zVnZDtI8mJqE/uluwWnb6Z6cmQVK
uG19/Nf2SiRh78QwEp/5P9gr66UdorZs0sAq8fl1hgnk8LvRsm15QkXVHMxMz3xgSr52TTRlPdUu
CUuAh+Jiti3u4c1IjmAEFSQCe+jci6kXvGs9vgM9Nton2ev1sanB7jRx7Ebf7Jjo9svRYI0KYTnu
x9lPjvNQlO8oZ+xY8PYiaFjtQ2pA/J3RgT4Kr8pxDs2uc6ynynydFMsCxiec7OUqneu+jl/J+8MJ
/Rv3ZikXHGdqMt1q1xhAyc2SrS0wh2Q6J3Y/XSmtxM3PVhpYhZ+fW65MjAWwdA4MccGR2V9VqeS+
Nt3pi7BHjvebv3MdhvYsclClhMC28NI/mTyHBa5WaUtC2wDkYJYuM7ysOk1+tHu2ugmrta3v8DSR
bfFXtbMx9rzk9kCmGWYSX0GO7zNLk/yy7Nvhtvab5WLMe3c4zS7SgOCI/5HYyrg3CS5DvAQ3UnXD
zNe04lJmFfQ9wiqBoTcMT6EdmLD+SMias7p2hSufm1HVPOU89AcsK59nLKeg24xniEDOS2WWJos3
2GBMpVKepL3OJAB6mGxY5pP+s8gL44Y8R3NKLPBkdUEqfZQCOrKceU+tMeKdiE94LNxbtdQqqtf0
zSs2Y46bDVi+ayZN3+2m3CiKsMLE9PLNcprFXX5iVfVeGulrX4lSsGhIpb2SBYYw1C/Lo+aXVqhi
OJ4dXPArOfeQWEEs4O2R03PqVAnD8Dg9GmrocGWrm3SCXJWbuA9kipLocqpXcXbsTfsxXsYXpDQT
eNs3/+qweEyGSsPeNZ2Paz+f2nTn6UtzQn/KdsmypMeGz3X0izrEBzJXOxwy+rmGMv6FVRY3E6rk
CfOK9gSJsbhnaOhdMkMcPqhJd/ZzXSwHtGX5FS4K1ikjA1JQS1tge59ZXrOErcWdre5M0qY8ddU6
kKwz+xStroxvpyXHEcLveoaHwKnWWs0Y05UoItgkHLHq7H0eSQ8phcs2c+p0Z6shXiNrYkmTZpq+
y7FaH5K8nE+dNu9Lb/WuzELG93XKlQxsWXlCD3DI5ZXqWpKwOEOtLh87mfeXlW+leLTnBhjYstyq
UXYBfR3ek2djAKkJSTmWNt4KLL97PELEtnFiLDvFo/3sWWTv8LNeNkYLmY7DamRqIxxqiz15nSz7
0DbWtONunj6m9TyGXd3aO+KZPcLVxeTpZKTxowei4nnt3Xfw2tx63AYO7lKal4Ps+8hsujvLTS8m
9u9n2YPy02U/Q4I07b3VQT7wQSzoThaZBS5gu5BcLdrY3bWywG3YvRlr8lTaznjwVBzvmJptiS61
15x0hPfaX5n5ep3oqWIlx+lcxto9WI/ntQbWZ3yOfVudUnbhQPe8Fz2r9TBb6q92UodaMzFWXL5o
Oh4Ib9DfRfwAE8HcSxcxDwH8ZGkX2trdC+AwQT2518tqumE7T85ulkYX+mLcz2q+wPH3YQClZSsP
M0XrYvUbrivwO+GgrYfRzp+XZM2PSQtAL5nIsItqNjELA/8cpgEaZJ1d9crxIwOul9pOQ0s/LUHf
liMYb5DB6yyqqK4QkovZOleOdlPHRYXtXVkA4TA46UMBWT/L3+Mk/5B6xnLYfIbR3HEN9JKiD0lq
fq366dIt2d1dAWlzVKn2ifnpco5jYpyL4l7jGPNhBEoJKU5+McZVXCKJ8v6OQC98Zse1B8RPq+CA
9v1w0TJ2vZpNixS/rIfb0p9LIIdZ+87COJ04V3UPHnSFELfcFIrUlzsxwJpz/XaNOBomuwk4kFeJ
aQ+5rODdgNxRectw5BEgJ5E5HVvMMj/ZOOXhP6e1HlUQHwK9F1QcSPZDrmFTRDrSvZFrnfA4ptmT
wsMsXKM6x32yKzgV3PWQyFuzntj2cPNj6YdPh0TxVMV+QwoHZ7NR+2Hu8ynIrgin2rzwDQTMpK3e
APYlO/imBCt0cmE4p5yP+ZiSUzOIRFjxufKqZFfmYHNxRJfneCwu3RwiVZExcZrivrxN0u7Qdyxf
Rpnxg6pZhAlO3SBPrXlXTjS6JJN+VbBhHyuOX2USh2iMT3HruRdZ3n9l9fTOVlyeSWN/9LWYRa7q
LpMVz59XYetRiSGuvXnQLrtFCzpbEzyDfXrKyvaTghOLM6/Ykxxcw6ap511TzjEig9UQcHNcB+Bk
YoQ8UvV2nRShm3Xm1eC709WQYMVmlJM/mbU+XHNChpqapfvY5ua6OLE629hK953DNv6/Oy3+kdn2
H/+HyG6+x3xuY6L981D5IfuSbeWUX7/1Sm1Egj/+0O9DZUo20Q8s9GGdsAhezf8aKlNPx6wZLZMu
JkRja3OD/U54s7zf4MEBI8B+x9wY1fyPofJGJfAN2/Q2g9xWTGT8O0PlvyqPtu4hc9KRA//AMzZ9
8AfZuE1EhT0jwykni2VXw+QM0OJQmwZHDW9Nn/EfB1f9Yrj882SZEiP+MeB0MAmczRzw538VLBIs
+cKbYY9A5wnWmPlHWdgTPlhWotTuj4QQiRaKujs1ufkr1fqv/zw6PW4EfwPkGUL/yWRIgmAepwUx
LkFkoVPEFld2vSV3l7l9rDx9PGSG711oMWGxZnT/63X63kN6+90Y8CNWb8NN/OQXQOw1gP4hjutM
2c0///4KgFMlYp8dgiVv1404FdmK5gC4Ixcno/PlCe+IFVIh0D56Je6dAJQS0UwOMCdd1Ry/i2a8
NWf7lcAbyYi5IzciO+0XurS5/SB/MTYQaTU2TwEPyk+Px9RxBEbMxa6CwgVE1s0fwPll15rjkhqk
F6G5WRS4lBCQk3ViWN49TfaYcPlt1rtWdu/8WfsWa1B2nY5tdi0yvLnCBZHJ0y92vT1/HLaJKhdY
eQn/O/mF1c/8CX+B5OLrOrYlLsoeKs03vuEPz3eXTr5yx8QIhCxhwwy6EZhb7YnUdBh+ZsF8qwmn
UgOy39vXnDMODBmTAG8VYRrs5YAuCHNocZcdhr6XdK40faQvw2FKQP5VS/mZZI36VenY3/3ULl4+
0mW864Rj/vx8OIiNqoPaAFOwAKLXuq81+uved7Ct0ndAZruHeVQVLRtOu4RT9jU3YN/9sI793VPK
GvPTl7+tMyxbeHK9zcn5558iRujg4M5d1krFFI4t3QhamXwYU5tY5Wjs8xgbJ6o2R5csfcpsa7mQ
86KYQGtqp+pY++Q35SmvdeMXn8/fPJabCcSxeIMEr8/PJhAj02AOgarmDGhQAkG4F+oyCrs2nN06
fV2IsR0kU5fQrfuHxJlYaLxVvFYOqYek/4QP4q6ui5YTq1cH89w1R4mN8c6FFx/UXfaqwTOIlNd3
v3gcrb94Fr+5dPAkmfz82Fd+Mnoo1+5wpgncKx7Z2tzpble4g8OUca2ZTQbzk3aHq/xSj7l/xYt2
JMVLqgnLQ8AAgGnxDHayqvfo7MZuUhbTvPwVHJQV6sxk1+Hdx1K+dto5W+tnFpgoaTsqe8xqZ/TT
p2xyb3yruF9jedUuVA2oAu41NozQrHnUfcu809Mh2YNB039Rb/RtSfvzSsIGiOGW2k+MO5a5PWw/
vIhtXuYTRkIux535tjgMmZqVxHqxWACc1DWVRN3edKqnRjIiderllraQKmDr+oVV62+/AuHg5oEi
bDDX+Okr6MTgLsbEszPRVXfgDP9ANuSOMCO2e6woXp5gNiQznBs2lycnC1a3WPd6370ANfg6zfKe
7Qs/iEOgP9G5sSdb1MozeMh8fqcgjr0hItv8bGTFWzWQyvaymO8wzo19WrkpfSQV0iE5M89q3GNV
lq9EqVhhefD2ruZw6Rvp+Bg1KhOEuK7j0Yv+9YuNWeqnN/u76wcUkkmBI1vxT66fdRCtbea4fhon
Fg+0yQ3c7eCaTf7aRHObEpSOx/o9z1zxlIn8s5LTwKq35cctnXQgLLZIS8mYOr2uMTsZxTu1JWZY
c3TY6zMAZa4ioBasOIfJLAyskjFcRaoa3X1B/9UDAQZxMU38N79MHwz+L4ci2TTXwZNvzCwpojIn
tR/yTDv7bf6JfGi8p4vFx9gMz3XNHzC0B74/uZeANZKd5aC0DC01TnXWz2giaXI0DHlltJygPepS
9HFId4D/u+fW16YjWCQf0brKL81+2Q12HQN15b1CRyIYIgv/Ei9Rx2CHuDpVjvWe+Y+NtlLEFw66
8s5iErGvJpXs4SYAYJnsLcbV7ntmO0ccv3nkdpg/a1W3N2PvwJosPS3KDNzCSYstxndof5oytTx4
FoMgtdgUfKj2Ybb9m6npWzAGjbWJhsZlbOHGwnMqz6Yhvd3CXIB7rted2l4eWv6HpMdoeebvBmYA
Dt1KjmqR8NZUeW230GnXMqnCgsjRl8UQa5jQNRCSxrHpNOHm5XYxClTLDyqaSd3qahQnDiA0S6yO
eEioEgobcCV7LY/dr/NcfPuFrFOsr19dzbXfZxAqkWel7W4YTfvUmzQGjpiHA0UnT4PnmBkbv3aX
eUTMCqmhinEHVl3JKQuwRcCWNB2Hxqz2+HFTEjor6c+iHyPXmLoPOOOqqMi4aKdiVdtFa3nrO1t/
AV17uxjjclZ4axlpJA5pQqdfyZ0WHGLbDOwogKOmwKJUlB8GB3lh4Kh9OQGP3VlSbi2JSC1BN/fQ
Zrk070jS+y/mUpgPRAS/aAQ73QA7VnE9zI77KtOY2POqZVUYW1m9X8ZsvPFljGrXjkw/rSarGOsy
pmZWcMomW6EgTepQSg8oR5LQ1UWEhQKarrei1HOtyOpo9gDcUUal22WX5eQMQ2DPht1FHjsngXNc
Bkd/M8OxVsjM5cDVElgAcHbuaYi4pM5P3VYy5r4Plpjehu24LuVA1nbguAAfq3nIrbzb6ULUJ+Eb
2r6hRwd5kwoYa2B0yQ829Dm5C9P5SAHddOpb/EmL3kHkqOg/saD9uQSk+SS96gYqJGOj9lq2RUae
I38g6SzvWfatE0hi2JJVzagidljoSnSKQJDyepyN1b1rzDYd9mpY1wsYacULeYF3XeKkCmxMEUWA
Xyq9bmZCrIFgN3wpan3EllBwyISEWj+Iqc8O0tIpZpCKFSuW6Zs0e/NDrjAY1LUDB6clJG9rTnlb
JF1y1lr5DMdmOhrjMN95k3V2KnumVo4JPNyhZqaiKI+vsjxXO7elaaf0x/UybVbKm1pt2sH03rwq
jTZDkpL2C9EKi9T7KOrP9lhyQfI5s6JBlMzJQjLuqYFljSoadq1T1qeS9iLbaCKibTxjLYY568Jp
mwVw0NTEn8yaIgACSfTOkGz4hDDu75sVSC7K7IxJT2Ppx5DipuNbzwP5SDaufufj4O/yC3IOAVzF
OGRgb/HRzc0NPGS1a7ZFVakqzkLXjYszlAQToM8Y3ydEAg7kt429NCcovl7MWoW9drqE9FycqPUU
deQs9vZxUzJHjVSvwWZoibfDKJgk6ofJcbebNOXs6rxjD4gbpb95FmtZ0bCME3P07mYqhh/MDD9D
vnAsnQGPUhjTsMNjaxcBY3bFAAg6myPM5qa1V3FMCZjC1VlZeOJsijgQJ6dJJMnVQDgqMomBn0Cz
GBHKibjALYm1ronhHY0zTSvgmlA1IcQBZxvRv3jkQBuLfZHnT2i/dNnFdv0ly92HOhEt2RBUPweT
fTdX1OdojnESVH/tPQ8JFFUj9w9Wnq2gy7CBFGLEdEi0x3hk7zA3ZL881lTK7ojhQHNJrepKOo2i
dwkja0XaOel3mFW1J5aSKhQAqJ4GSjOeNtcmHLHli6koRhpMZKBmbt0z4GV1K1Z6TCIE4QwgGsFs
p5GfNUKnjwUnHyeokAJloBxgTzxjK5UQCxDTC0vnZhppRAJVtGoVfnKn8YmcWx2MOl8W0zWErAlO
ZmJkVyKlQ7A3yOOEHVFmO2jISRw7XE/kPWTshSbc5HumSvOHXMTGuzfP6nZwZPyR7wuICQbW17yw
1X3vJiB6uwlRG24dimHAcJyFWbds/ROUQRAs1DJmX4pUR4ZZc+2xR1LaEx5sx51iku6Qn4/dd9sa
1S0RvRtjSpYPMAgAmRpmHN94NBSmx6EdhofK6Lj5Wws7qs/4eKzrj7rS6BYjsW4wJjOw6bjitmm7
WyxJLk6cQcek5OqZsxezhnQOJKw4JHx1rF+2+lgMYr5gKXzJEtc8Il4RvqY8jrjGGFaF6i43mASY
CrW851MZ6W0WH9scLGimevPKHtrubV2lHWq4+J+UdDdGggXAmZlhG3mtxvPbUPoQFq7thXOSrTvD
0OOPfl69MkPnqJhRbhcT8sP+X6sdQ2da6OLUfcHvVp9S7jIEZYqtbcKL7G4waV/0o9IfcL646RGg
+7RzDCl+cZEyfr7icSHG971FAm1+MNvcDoo/nMrThQG5meBwX51J7CnuOCNiP2WNteGUO43CWCo7
ewNMQ5o5brQW9nil14m6WEzlnk0vXq4kLx/o3mH91d3957sS6U+uCi6HdMdgNvbz1d1gJctGYDpo
1ez8Bdfls2P52TV+4WyPWUYLiQGADShSM/l+9f3/7I41WXv4hP95kHmbfX2rmnr8cZT5+x/6Psj0
fzMNl3kKdzfuT1wdGAb9Gq/q/EZ0WLc8j3uku/VY/DHIxB27fcO+y42QyMw2/vw3qiqoQv/pUqN7
5pbq3J4W2hlBbv35We6yHm0AL0yQdFigeh1Hu2xX9UHr2Ab1idZYpvxbK1S5m9bsepZjJAoRCc4x
aVquEWiTJdBGnzmXIZhKwjxgobNGugkqfV5v29lsIgiCzoPo7XRXGIP8uDrQHh1/fVgVLXB2pcc3
Y1m9Jp2d7BZvZjSCh5w8RHJ0ugYqlE3hzLBU662Xuo9uWlh0Q6jLfsMW1wlzRsRK/6wWjRpIIawb
3P4gGn35uJGfAjaMzzrRP4S+EiMntoDI02kY89sq3ZWt5gSDPnx0yGBQAMo9LO4sPoEOgsxSZbBC
OOynpXyYCKbvJCTRE0cPc19qwKa2WWQOJ+dgKUpqRU5/Zzt2TGad8qlN1YLIl3xooZigFgHhCMk2
dSHPiNwpoV7WvOxuJrD04bJkIT66gYigAE/CnnbZ2ZxkfKRecqEL66NjnZXo6Wwkf+lOyUflMGZp
hrHdAQshbG7RjMkZCHNuuexmu9QPxLsXAGe6cUVs/FNRa/q5TYx1nxkx52U8EyPEVzCB5hg6UDUw
geE5YBjq37JnV2eUSPcA8cx/61qiJPVSe7tMT6k3qoYXZ8UV1qzZOY/L5UOfF+BrCwYiGROEMDFF
iPAyhBUqLV8e0zc5kn/I2XsQsFxqheaEf6rHdwRKVvDZJPkJrp/O1zlnwZICdVjqRTvJ3qmucJSg
JhJZJ++S5E8cMOyooGkjimdzjfqxm0KT8VXUTrPa6+Z4lHB/jITWT0274vriTvJseKPOyS0G+zLO
PAMavitVcf/pgAhhkO4D01DZfh09EfKiPBga3YY5AYtYPyqenXAYcX2s0/iAUSiQa5eEwHkL/hIk
ypn+o5PXp/eKpGKUZd1r1nk7a629INNL+8mfQEiBWWpu9D579i143HhPNRhASMjIvG4kS4YKHSUo
t4RB38Yt/D1rwn5yuMZdx8wKd5rGiKD2dUwnLaVGtovzU1JJFBTJ+EKCYgyVtt3NKrk8QGhsyZ3i
0QX+T+6oaluU6pzbsS69Q1JBso8dukzrDbYJBpPXnELJgMv0ENDazusxZNkZrCzudSteidqMGjDx
ZuHuLyr/QO/bEZeyvp/YtJea6IXlVFFfdz7/2c1PfgyF3ogVdil0z0ib1Z2NNTFYDf/NmpUHNp1b
ujFP4bTafjQ35nwmT6UdGK7hxEo+F3PZH5uVBsXanTXsErQHTKLn1xF5SMMFPRF2wfCxWcaPlQGC
wE29vW2sQ6j17pcCZM4eFvEd2NYZBiBzgJLTeNBbjO0WgZ+ck1UwaEMRLqIq7ga/nK+8TS50vlUu
jhCrik1M7DdZcfymMDYCTHO7yY7lJkACNyz2xvbXGf0nulJS+mB5th035liXaZfLJmUOeKXgDyFv
Qhq+jDfBk7nSR07EZ4svAtdi/1XqJaAgn6LZTS6tvcdyk09TdNSUFyukT3vepZvIOm1yq7kJr8Mm
wTZtf6DbpbzVx2pk+IZQS0HqZcxU4AzMiUG9Qu/t0HUToCvFJvQOPZJvvIm/s+RGp0v0Xij1b/Em
EbPPXExoxoR3B6TkOCQMjOViE5aXLvGf5CY2Ux2Zc6NBgMbqHhIkNu7iXovKdqzOoxXv89pI6V6J
tXNF4PLGqXiUZhUDnNmEbiQ8wIab+J3oHX/RvEnizjjCdtxU8noTzJdNOm8yo6B0Fzl96i3IcQX1
ry3oXmcT3Z1Nfm8GhPhhK2Sm0rl70GadycEm2FebdG9uIn6iuSw9m7CvxeNFD0EodAfOQ6keH3qP
Qjy5YF83Mre5bukQ+Dz140XVOo+2w+dJw9wQeF2/nOVmLqidrgj43WgDSdVl4sqvJP36cCY4Bsau
pKzIpoC2GsoPoEXeKeuBApu6mBk2W0OzGRwqO70tMnFuNuuDvpkgltrGNLEZIzqf5XvZzBLYpqJh
s08wcLuylrq587wB92PGJWU0QEOlm/Fi3SwYEi8GJ+cD3iSEfiWvNcM7Yg5pMK3z2mGeUPg5Wk0C
esPg0WxWDy5dnLFhYo0eDvcYP4ipXZjDyj2WP7OOik2tf3Txj/RbNy2m5y9SdR9wD4QpThNvynSw
0d5LsplQGNir02B8Zry1Y+7xXHDdMDfbSlLELGXreO30+O03a8ukz/sEoCZREmwvS95KcivJE2HN
N/hUoT8X3o7ZyhRULaNMA/9Mxq7Cxc2+GGD90j2BycbcSlX7Ka2fbRw4VdPc4YXFPr6Zc/gSHeY3
GHYWz6cOgWpwRo6b5OPGu2G4iCllOzBo2bon8OYtmweobPxpV3PHOaywqCJUkaNuwjht4/gSd/ZG
KcRVJOyYzbTdrEZ0YJf72ei82zJLbmq52AEqqfe0jLiUCM0zed8GF/XmYeo3N1NiqPKxtCmDY2/B
8TRt3ie3GjdSLn4oDGXeFV0m+6Qf59O0uaa4RqXv9uakEt9MVbwl4qrzmv44wteT4ORyTG3C54oJ
KOx6geoJ77foI5l28A62InaNFoyjWRfs8NyLig1805r3XVe+N9VaVEFmMcpLE72keDof488p0NpX
7vZAquWk2Rm/LAPsYakZM5siPnNGpYSKwZA4iywF2JSxZLMkeMZBMZt5Fk0GqjxFdZHKFoQ2IMJS
NzKqClqWTgUEQiBZISZN6rV3Wve73dwYHFB02VphyS3inZbI5LbfKIyDr9e31WIf9Qlr+iDVCpix
gFauMkndMk7HtNVeusQ4W3Qi5iEW7Spqs0ZcyB6NDZ6t9K/bXv8keVJCx3FdUjQ4MVVPVepqMkoV
jZnEgUffV+DKNb9rOule9qaxXJUZI4Cg3qK4bIr68MgEpoPQ7IxcmxniFx9qaknvy9EG5LdI8WjC
5uWW/ODWkMeCrG+xG89TQhpBB7uN/2uaf2c3GnS30+na3U3tBXhFCqmZPRP14WfuHr+hGw1YMJd+
79/4tMT+QW9M01YRTFruQVtWYc85KIgFhqrRKLRPMdnUnaqooMbHlISkgKawI8Bwztc156+2i3Mu
eebNrGNSZliMnb3qk0ZX70lb/e7YFv1LbBX1WVqa/txSMVzoBmOZYflopjnN3oKyH1ss2ANrmIH2
MIwX+aQlxyHDPqpD94rwwDdhnZV8rGXM0Edkt6oStMkS5+Ct7SJkrQfDXB+HOr+Ze0eFRHnEvtGT
j1hlZ1Cu/ODGnPdXLLhNwAYBK87WnizLZsI7cVb2tdy7IpvGD+ABUD0k8Mz5EIzW5lmci7gNKCGa
og5L2iOVdh6M2arGbGZprM1rk64PY2kWD3MtnvTF9W45oQNR3qAG+azEFSVDe77f7ikzRuPg24sT
iqo0X11DdaztqemF/bI5qBfXxuiU5282ihxM6fSZ7Fq1q/u+O+tUSs2BLNrhYDveW1EK+P41hFiD
Gucqa4FOMh/AkkDymA5PkQ3aW+EpO7JS7esoSS7YVf5ORhz/pzuDPv3Ghiy1GjpTbnX2QaXOeJsi
YBzHQl+urBU2HQr3Az1S894AX2n4BOL6P7iR7NNsOUuS7YCtsB9WKlm2ivjidsgZLcrBcV7+ASW5
Qi1ACuEeFtROYtF4ClSyZVW9WjtD+/qNJ9mQarzS/ZqihY5WvZnk92ffqZ13v4/718WbKmSfgSkI
bK+vP6AmXTBySnW18xfcpGKizm2pvhkoL7hN3bGhvc3rD2BC9OgH8CTRM1a0pUh0Xsj/Bk8KKhpu
a6nHLPkbfdKYYBLnisJv9WcEpVVb7W5ZTDdia9bCnzmUU7xCPPeh9d98h1EiR/qRP9IDxxEs/0ak
xCEDr04m1JLNA1GLtNM+YWnojgsYtzeQaebtXxiV1TwYX7hle9FcjTHu+BYXwEip7VNF8cL1f3Mq
WUHjQ81tff7OqVTKBJo2Tpvl5l9yKqWbtddwuJYTbM4GCujy2P9PWJV2DySxr/Orrixt4IILRXbQ
u6Juomgd+qB+SGSH+PIjuhLmIQJm4vnX3/iVLPLzXYnytYQZPdqn0ewgleZzB+9mmmpGr/8DtKUF
2veD9Pv1e5HL/9pA6v+qAc/C5fGvhlbB5yErsy+Uv/44tvr+p3633zm/Ua8KE8WE34GJycbi9H1q
ZYjfkCe2XDcAXYZTiOC/u+9s4zeg1RiHQIQRCcIp8MfQyvKpXsUKQ9YchpvDPOzfGVo54mcl3nB8
xxI+mXJC3ci2P3lswN94tiQNzGCBYwCC6nyja7K8J3atjpluQd62fKSwpMTrydD8aLc6Rxa9YkvO
jf4h53K7z1mNzm4M2Wg0neHYx+V4hu+ASKtZH0Bu1OeiZTCTt8xFBnf9TLDV3ugZ5geqx7LI1+gF
oyP16GbiGaQ3MpfU5G4eC7KTY5ZcDHNJ/LNqs31Jo1zIwNfcdTmMkmFqxxOk41dPZf5LN7vVlZjc
bu+QyI76tnG533YxeQtG3nHdv1DlOHG59KbToHqP67juHmOJZVjTl/FmGW183J2c95RJzlE6bNOD
Mq+5UnWUwFcDpuVNUdA1DYNsTkYCtS2lD69UF+123UfCyU+u9LxrILb46FBkObSP3DfM6RqCbHwk
HxgPkZTa9KHuhYeFgIpOToT2jbcm+ikWo031qgB3qSgCCTkdFfe9xIsZ6PxiV27PvCikJrf5sJTO
wM3JPfmQNsa4f4E7nQ4tyOb6NnHs89DbF043PegZ+dbJGs7mGgPi7sQOiuv9sjanOndp1DON59ha
D1O3AuvnqjrP2mMlLYeQpztT+Mfc3xEeaUODY1A1vZgaY46mziiEoFsocOykQ9HJmJjQsuBQNBBg
t4wgTIlQd7vmlSjYC209b97II5MCOjy0PB4HO4vnG7mdd21Y4XvynuLeiaVHPGL9MHrxBbYEhGyL
GlhiCXBk/5O9M9mNHMuy7b/UnAHy8rIDqiZGWi+TTL1cE0Iud7FvL/uvf4uKCFTme6h6yGmhJgnP
iHB3Scbmnn32Xtt6UGb+RLCLS2gidhGEcUb0vmeVVNdrm0yJQa7oz3YiBNTV8hfl2oeZ7eip8Eqy
2A3epiMYtTTgNB8FcIWxQmT0YFizRWhA+VLkT/SjXEJY7Jum47NnVXghirAytKxrSrnC7HbuWVmS
aTZnDMzLT7cq99KLEh/29y9Wm0cx9wdwKudkNn+7s/bDXORpbc+cEpGfZ2YMXnfrfCWXvaaWD95G
0N0bIobLGF2iVFwqR57Gmsk3H8tA55yIklw96KzrXakBJB9JUBIz+VmuRZ6Roe3dzP4xpuWHF+fv
WUduI/Ze3HD8sLAAXNIcarDKipuqcm7Z5jG4dJ6BAmC86nry23XrGwP8GiMOCe2oaGLGWZdqnBk/
QNTQY5eRIgtnuNq9O6PC1sLc62kdAbBLnIgL28auj2FI8Qdz/dpZhK8lm8KFjmGduARFDNtEInkk
jn2dR2/c9xlyltS15Yzv604v28EPoQ5vbE2Ka4J4EegS0v4mWhxipnL6KLRIbeix+uW6BCpnDVh3
OBU/xgpgambowmd804+x6E2fgs3nxqRt3ahTxkN35ocbZ84IM9fBImTq9EC1ltQpLQ69+4yduZ/1
QFE3Hai+jVPjt5esmR3UbYpfRp8IbBmQysFfIngWofCDf7ZQ3AlEBYywAtYg7cxsEDeVjt/BHG7o
EaFIpBqsrT0yZHJsGvx5HPJzY5DTn5uR8OcwPIMbIkUwIF3oHE83TW68gh+zX1Vu3fR9z8EjLjZ1
21rH7xTbaIQ/mD5+m/byNOUN+VXCpGEHuS0jPBkm1yZXy8bq+P6qleNcO4nc1EJ7qjL7dbGiPX3U
dypzby10T2wdRG1sn+qMS1t6P0TE/jIKU/A3c/TTdZofOWCjbVfQuYx0uCWLXwddGL6bEADCQZ4H
kweuoclgzU3tM7yimyHPxVYWDINZ0jRUJ/ZVHJAriHeWzPI7KlDEHs8mCz0MaeD+WvPNjeVFEs4s
TfqmPJC4NzN0w2DxMsow6hZmWpXB8eqz6sFL5t5X0bLcsillFyhCJf0Ies5t18HrmRYyam4YeQHT
P++JFAm+tFY/RBsYPdWLg7o6uNtQjQiiuwksD1V49dNcqZ+6YZ44QYoL2Wuo0LP1UmtJROUVFozR
yu9BGI2ALEAG4XAYj2Ed/Zq9VSXpMvveQPn2B2PUzrad/0iJDx0ilQDkZ5tIkwTr2TypEN/sG1PG
EITMhaCFM15olG72XjM/8Kh/mBxuCDWqx9iKbH8OrSeake7mdIQAjx8nz8tij+3jCbLkKe7Vt/PX
ZobV+z2ni3MnNRjyXn3Qyvk11ir9zi3sh3btNlhSYNhu1zz0aqqChJSv02S6n4Vcob1mvtcYeAnL
tPmRT9NXtnCeyd7xGnbAOORDkmxnVtcbePd05HjRx+LOZpDTP7rp6iE/WpRiAMYy3xbw3H66ENwe
5npvwbrYqD76Zc9Mr9/ZfyB0N6XScBHl6o2CZMpUTN4di6Kj1+1Wv5ZbvS7x+K6TEveNClsBotVu
Ke3Vhx4f6C+/wMkihOkeJp7O7Qj5cWhxPplhafiVa/9Ohopqv758iWz3eWit+yWf0zvToo2KyMxR
oXAfWnrmbrHTP1DLR6mSwY1sWcOtpk3NY5JQeg7/5GvtMyeziZptehcjS35ZJu80OWBnoOqF0FU5
fzYpUL3GgZygVlgA7tfBbPbNPDyyzwDnkPPlNTrIci2c0juqcSi0EfXPIQIA5WmJSdV1zUPKqdsz
lODPGGLBUenUiOcONTuZU4++hlnHt2QMlSVr2Xet75jSyIAKzNZT5+H/6VPka8fmpxqHNfpwIXZF
tL4cbAfNobEfFB0+wJ8ocKsEUiK00j0dYYz4iNaQnyokmgnrEJ7Ije3OsNaW6iYO9eRqo6gx8UVc
JZj/lo2YKS/OxiQ/2Y7axRZ1q+wD6RDoIuZybcxJWevdU9pWr0RVP6W9Pr4jC9I65wlKjPeiGPYr
6aNr+MiiSWw0IR7CRNyYevpRDfrr4rE4yqkVHj35ijMvIiLYvpSJzY3YPU2Z9Y4Cpk4l+0tm//qY
4gkZgegMsKw3Pfq+kXTYICz5pBbcnOd6HkvmPwAaLq0OTfOcj9SMdwmLwWiYwnMx5NPWBFyzqRf+
Kzs3SzaoqLFlQrpszcjRTfcrwWuxnYbswZEeqIhavaW99yuceYAVgpUSgVfPSU0iWzwQaG/0NpPi
5mitzD5PWYEyP6CBc+DFA+KELzxQbaxIXLw0Tkkke05afZ/zpPBC59pPyRjopae25LWOSRf9MgCD
MU+4t2VSRjxF+PMXK4amr609UhmjPuvmT290rlEVUtjSa+eko0u3Q1Gioja++x5s/ncEfJrr3//x
b/811kvHdvDfzYDbghHwQ3uoio+o/Kc5kNPH+lv/GgTFH4RViNys7nvDYRH09yDo/UGah6CFRUkq
9GTmsP+cBK11EpSYrZDAhW6utvaVQB7/x79J8w8H6CX2BZfs1PeQ+K/YF5z/J/MhXVqDXcviDwOV
6vA3/aMVR3kVNUejy045HZcjUDHdp33px4Iavp2l6o+hlz4OXsQ/1kBwUCHPYUNHrXCxwsKGwMTj
UF9+xMrwnJvqrhZULjFbPWoFf2hkGNV2ZaBwj4lxfO8TUR8cr4nEJuyHcIeE1z64I/tW7nQwwxrb
T7f9oIL5PVxMjz1PbixBjFHvQufDNXQTdPxFI1HvjV7OgNqxFWxqgB4TTohPBW79WHL41Xnn5JwF
YfrplD9mOkfaJGJAnBSVIhgm8UBoPPYSdH/ObpulUOBgix90n7O2o6mHmHiUbTSLJaftJhfZsrjv
h4HwJjXxxRR+NRkgCpvFNOdcZzOwoUJCBt+cTwe7rQGfuOrZMFinkfQL76aaTlELIvA2aYYe/rj8
rerffaw6tiVVv8uGhtStyqNzXX5EvBPPmVXOpwyr24XdDs30qPdbL16MbdwfWfO9SnzmsGGqk16P
j6ZV96fEabA1J5ncho0s0C5zcQQx8pY2NmcFzv3Wvsh18yWKx/uqAlym61Fz60EH2iYa5gZKaNgv
MM/tsoTtuDW7oV/1CO1+nxQZ7EjsYPixmp+LmdVbt8QhoI0WlGo0ZvboWO9u89JIDqLl4I/HY7zB
q4t3enVuEBYeJ+LYehmMCBw32mw5h8oYMOwP442l9SPLxMbKbxRiQBzYIaSAjYhMFmVNyJSRkYI6
OW2HB9D0HIrOLFfEUKFSc2e4ybWH1BI4y/SM0eh1ni61yOb3PGyfQRwZj3RDxS8J7RZcKaxGG5Yy
YLN1hH+7+YpxwkI/6E9d4nLssi3qB+V41VTHt1fry24CibRt4pGMSyXf+s59aSvT3A81bVZTB++n
AXR+QXFnLtM0b2NHAgty3+knyfl+GylxE5aQeRY127vM0sxlk4hB85eKflAs7lFgGOG1040kqNN0
pHlFteJuoiDvEmXFDOO2scWhszqdctyEOkTaDN27hh3JgfqI34lF7LtHeOXSMyv9YybMxwtSGbfZ
oOfEG1rzOMRFdYI9D5oioQoOA+fGkYtzIQ1w0caQGqhF2vgC85pFo1NA6JxG4wXQD+VBhhvecwX2
rOrZBvOmnCf2SZo53zuRPsBnYzCTLgi11f/SnodooDCjz+UHvBGOEiyK9MMK1vVtmdBOES41dkes
wlGia+/DoIgYTczsaTBNqj0tFBu+N9SD7clwjndKuRZHiZ5SnhzjEK3O6UYKazuvfK5i9uZbc2V2
uSu9iz6TYc8hqt6WK9trWilfcd7MX9lK/ipXBljVW2QYB9pwdv03J2wlhtk1Y2hqLt5rtmYnZkJA
G2NljJGocc7tn+CxTraHpmPvtyF8BLI61h/iOLpPsyqBEgC5bHIqcA/sAR/Mwm0Jk2rsJMdxT2kW
XiF2ei7neDO17sOM+bCDjNa4nKDqwYQiBjUtW/FptJmS/FQ6mEPYagvCkbfC1vrZCYq2RydYMWzg
h0PbuabTB/ndee3vdu6xWSpO+jUDyrw8hqQgfZfKNzHBeesdgD5zcrd04KIWQi6ntYnzgEEf1adg
MbJS4yLG4fdEh35OoYcFU47TYdQrju40OG2mIcHlxSPsk6btDTUvdBM2NRbh2Eu1jWE1kOa6FWI3
5Uu+EvIGtqPVlW5N71oJD4gXpJJXhh00NYNfiJWNp0HJG1dcHvpgiiqSir3eZuYeRFgVaCmAvdbi
wVGW7M0qCX5v5nF6UN9MPi0pnbtED+d7GsGyj26F91krxk/vsxG+Dwr7IvsiGO3HKCJOEnqw/6oZ
CmC28gAz9kBnYLfSZ+WF6b1JsURE3ZHqx+WDwkf3h1zxgmj0kAYpRPHjvt9Vld7wMSUY5Tj8Bs43
o7DMtDlwc2BO7gDCsJfADEMbrCGVh+x16Yl8mp16vtBQq18gdUBkalYoIot9phPgHLjZQCbie4Yx
CGvrtCR6u5ezHJ/cb8gibt9X7Zu8KFcIo1su5iuEfPtAqwVRvXB+M11bv6JeqZuKQWbvfTMdqWr4
GauV88gSglJL6aqzu2IgdeprjjXx8xvSsZAi+fnRue6yKqQwyDoXrOU2pGWxhMn2npfajTbwWYGs
kUwYPSVwRQLrSjMOFvNrQBFlCaeowS+9QiybTFDaDdfSQFilTDpEUIksDdP+GG6hHvVP1drBOnaN
wZqoVI9qBWYWDutEbYVoDmJLIZXi2UCzcb6CNsvZ5Km3wjd7/tINHVTOhvaquyJ9TldQJ5x1+TKv
8E71J8YzfEbYcvchEIqPyAO9oNSgb1XOoEDdDTBQc8WCtisgtFlRoSZWiv0Iv+SSwxFNjezorGBR
sSJG1WDduA44DFct41Fwb0eVweTBmMgIKWAeLCv9gNcFfBuACF4r3a2xMhJgLafP3cpNmFaHVOZU
mQ9ECbMKnieKkVBpHCJqWBOo44lbMjp9dLCAtfmpMzZU0Uv3KEkkni0MBgfSbVtOadNG4YHeiarA
N2ePtS8mbTxS5SvJcIXXxp5mvOvgBrtxra5TVnEZSkZHgXi8yQCEBRpQax/vGMpnGd/PbbFPJW2K
dkukLsy5owwuWsqb2RMbtkYzc8cMnpyAfZzlmreN3RCkRn9jzLF7bKLQOKfl6EdxTJYi75jxsnCi
GFpRuF6SuGK7jV8UZNal9ZTY94pMqcHzZRenmbkbpmeNIy4imKf502Bd4zj7bcTDG5zT6LDUI5Xc
hkqCMcQsRbat35aTx0UVkUNTteHb2fRGX44gA261HGOWIyMmIFO8Tdz3yZnCxg6PbEVpPTUrJL/U
Ez8TgOC1OeyXVLc3sh7bGxfnHstlSSwLFuaQ1B2Q05Ac2Xr73MksfFlL+zYlMOQA7hOWk1Y/yk4j
XKd6zbjteVKQdG3pKi8RpBExnsG44axavKcm6TU/17hxMHY0xW3eav3GNIfEn2yUdIkaTWCofKhp
H92Nqk4fm5jqtYXCiu1Yasa+o0EO2FKxnVJlXh2OOsjCqr6dJGdGfB7UV9TV8FQ39u82R6/UIk66
ViuQ5nQxJ48cZNmFhljqqXtflPeiF8Vnq6FTMI5GBxMZwTdTrsvBycRNNMavLFPzoIxFkE6W/GFm
YXluRGNUfp+F+dmubABrPbwc3uNPkUknsIWdEqTs2O3pH4ueSU1dNYGxNdfy4TaX8j1UKnyZGzM6
sj7wfMdGhKHurTyktRy3XQYpaNOPnrtZ4Jn5jChWgG2JBWyoMXHnruntq36u9oOMvAt9qaCljPLV
ddIve4mIJetJtdccti15jHQl3B8TJoef9awe+KcufDlHDnu0LGgnlMDfhyj8NkbzbR7XNxg1Cf/U
VJvEHj+E2jVOFV4TuXisf2LHd/r+taZagcQKsgTnVYQJHNFazGtwhClzWSK3fzOcqSO4eRQsSoLG
8DgMawQ9qlasEgudfWwTIGGmcXVoHRvbWpyoj2XEQ9sVKjuihF2hdP3gOxlOIT9tHy8PXgaWdMWJ
UAv2JSf/0WWT2hUZffeWy8G8oCFzk6oCAGQbnt1VD5M679zJWvveXJDGRGWqkyAE6RvN/KZZbnXM
itC6723rauHeIwLeH2Z63bBjsHOgj5aHKHbMKi0eijo0H7gwAEAQeXL8ueZYTG1Le2usFOKoqccb
dj2k2LseFTkVWrqd4oWErPU4caO2yV2JckS/U3Zt27gMjDD9oQiXUjkzh36Il2eTFy8s894ziSeQ
jhP+eG3eppqHtyCdn/R46LZGqJ9IOYd7b3Y/J5CM2wa6JZIJJK2JGwVPmX1xGdF6GvSAejpGgMGM
c0NNeUrIjdw3sLDwl34oo2PS0tgt5FEeYq0qD1FR9u/x2GP5axxq5qvGNu+skolO1F10dHKt50Be
t1tNTyU5eDeOruxjvopu+dLpaHVt13nEDT/BG6NgSet+1RXNKSIvr2PiRgElnQ9Tj+s/wYgt9aa9
DNJMN041D0FVaM0tYFt9YxbRK66H4UTxXjlCpK2GXZu6Z7sVP2ObaQXU0h6Bb8LdSHicF8mTKLzo
PJPU8z1CpI0PmjU+alNrBzkPo0OUxTcic6sgpnpsBwDXfE+LSgS9WMpzT2njbkhxqoZj1e765cHi
EbryBmVQ1XBXxcRwXHaFRlm90bW3al4ry2sjf9XL7jaaih0P3w3n9ScQr5sh1dWWvC4NleatgVmZ
+ZPi7cwknCjsRDvYnY4bjx3PucE/CG4kw3uWjZ0I9GIiS4aE6f+vXvXN+Pn/6FVCB2nz3+lVl4/2
M/6t/tGw8Nfv+UuoMv/wDFPYHoBmW/7pZfjLsSD+wArJv5A2TBYAEsS5/rYs8JtIvbg6BoeV1rIi
M/4WqsQfFIvgMHCpByPkBRHhXxCqbH2FA3AgjqpypRsRsLEEfgVdZ4lCeQxV0v8sVBXMOnpJRejG
mIXYTk2aHyJXH8Fg5sWOl1NOi4V3KWHJ6bBFAgW3PF4aFhfpVebAaoai1/adRucbkY5qV5QE2tVk
vY0yHvylMMtdyYY6SKP+i2qZMaBdig1p3PW+PfRW4MbgSx1qfW5FM1KUxVvsGw7N7oL3WVbxYlcR
B3R2sAHi8rCpOOYGw8I2SK5G/HVv63QaDnKNjK5TN4je7IxE5IprlVbVromJZDB3aBt9cHS4DO49
2LY7q5kuTZxHh16ty71hiG8VnW7bqrTUg+FojNtF533W+JYCSBLJ0UyWZUfF4HzLQLwcYD2ak59H
1XtnkLCM8qYJGd569ao3gqwS1YWcgHC3Dj4gW3YeIQ6LbUpYyN06uFGCgfaJGr6meSVce9Ly4iHs
MDLzjNiXpcexaS6PkT5FF3eKpvSA4ObA6anlM1S0zKEwMX/3IlCKliTiQ9xPbVBV8HV44Qe44LeF
Ci18JvCHap1/JwqyyknYmmfJAxSP4oB0JSAgW6voZGb8qja0gm+VD0CK9Ygnlvo85/XJsb0fMQfa
fROn9b05Uts+IzVFDmdEF/bxsNo3de23Y1ZI7plQv2jwMDh3EOU/JCk+hb5WDocNT7xTaOg62xLK
keuTH8r4gbpPcQXi+dqUnZx2UwH4GBaOhzeT5ALAhmfLa6lam5ZznbdOtVtIKie87/iWUkrZeI5S
aF2v654l1JZL4pq/l8ErAythMRKyifyW71SoTpr2mNrLhYDNaezGPvheE4fyIQSW4Xc6q+pZsGNb
l8a5061Vyq3r2yy2+B+r39KmPp9kHPKx2MXn3LvaKYu5IMNVaDSVd4hi6sf5OW+TWL7Dv/pt2+mO
CBPcE214ti1+MYYcqMayhwe4KpcqWb6UEd/1pvE62za9Ckx4ftKZ72IMjUAtyZ1e2MdReZyLVim0
ASOGlMLLVFX5U+TIs0A3xVe3tkND03XQVIdqfImt9HZoGS0az3iXS/ak4ExzqbzpqyC7kDyHEVNb
gR7m1X2VEUcgE/XiqfiX3RC5ylZllxA8619F5CAhpL2RjNU+Y417iWRhbL8bSkMHYY6kbX6Ykgy0
vYjq7SAgdgj0hIdGkHDWpIYCivobriJ0hJ3WrXnTIWZSmTtpnJI6/SMO2YkWrEJ3UCIwl1RiOc6J
JvemPY5g9RY+DLP/XRAx4OTKzOw0k+PrPQcn3CH51qazjYi/BMFc94/0aq0lF/pdhHY+5dYWiwgP
oLL/KRv3zcBqOi1CXLOlPiZN3PtkW1yyEpz/zc4bLcqvmse+YaNajHpF6IhdoV2XL4BRL5WrxVuW
4ToKzpiY2NKR7VkQ4WKqlg8pGQarhl2xHWv6MdFw7cz6+No74VVyiZs89ra9B8PEwBlDgR/rSOYa
r6pBsugsTQtCUeW5gLoNPnJw/FTy5WWaIfwevj++itYKelme52kuHqlEmncjLLidREbfcNT/ja3s
Yqek56iAhT2QJdWHSd150Dk9TXo4NeZe9Yce9aX43njeLHMLXF1FrzxfCQWxGZxNxnS7r5kdvaHY
G82EPW1+czCL+p7LJSOrlKdGkT2MxvwcV9hfGorzmL6rdhsP6EnwdYqA5N1BlyHWAEseF2COW9eC
yzFO0O2jhdh6NFuE5B350Ic4oJKFOA6MWejAC/HEHCjnLpZQDLS2zX3o+hUyFe6lRqdBfkp/mF0T
PnmLvnfT7o0OXX1DfwPlExnlzY0jfxNsBixOq/SD6XEUalKe/DSngTFf2Cz3s4KMTryFjIVEt+Z8
ZTcYmGwbCcBIhkflIogu5EO6njJBMzNeEnOOt/BN7FPk5RCIacO8TSP0UDrSxNmyYnNTu1xUtEbc
lIzLtlP+0CrcKrXlHYBcfDBqHSYeeUDjK9JpdfjLhnSzCtpJoCntEE32pU70Z8Ka4aaX3c8hZcrv
UKI5VC93FTKmVWdnIWRztEeA4FRo29eF1NOmVvnd4pUXNmGHiaJjf3JM0MKQ0nY8I8Nt3GK0ob0c
881g4nlywzvYUlxiMmf1avQHr+DvrFw3ORpu2u7siU8yxI6kJy5mOEqDuXl54LYW+JyJ1mbEh7za
aXG6toRwLp2r8qXVqfwyPYZlvNrLpiUzEqRz15xBvJAVmr1PsyuXa6hXN5nOoSKn+gCmshh9byl/
5baHuI9xOZkaY8/Pmb+tqG/Gni8gr/gCrAYe0Zjz3YK1wfTDyLtREO0dOgv8fm5/Gu6c0sEU/ZoW
/kt7vYVya6VuRahg0kvsDTVUbKqiSu1LNBacD216SEiAHLt8VrclQ9MJr8WTk6fwjs3hDV1tOLGq
dvddPc67aSF3YFCvxVWWRbtmjRCOKunPHQoBloa4J6wZT9MujHnbt2wt73sc9iSxQlzuNhpGW+BD
0zXvV7L0t3HeHvMFh8uQ3EUTaYYBdPFrslQWIm11tWcLF1bqXnu6TjcaTVsMt9fSHOkoV/KhIlPT
oTBv6KYmqinp3oyLn1XWGVsgG9MODM3CNFHYRAQGFk/99AxA8WJV3U9naC9zmj2yCTpzMuCWaxvN
DnRSPH6iVfiRcE7v3ITj1+h1b57GK1Gv4jig0M7lCprm1W9CcG5KqxwqU/GDYxT5CMoBuKnZydWg
BbDroBYurf5V6YZ2lov+UWAE8G0tmvZROo/b2hKBaKLLYPFGdCgy+PIWnLHtwP4ILfUcGvkn1nUs
bbntd4kMkQ1xmMg06Y5OCNkEuQ+LKFC3gIwG7shae3FHni5M+nQOW/OXXuhfTcdhkyx1uc/iTFzG
xfXYbfK4tsaJp+BUp88hkpovwgmNtMmS0+ABa2/5ErHgUAgyWTwL6IPH7NOh7EB229F50QWFa75i
3GoO//qUdUk+cV9UX92/r2aCz4oUWEIa6/uQ/5//739a25drW4w//zXP4CaJ+jb5Zz/An7/nrzFL
/0NHqGOYAuLyPUr9OWQ5f0ieex5ebGnQD71CE/6esdY6L9vUGX1cV8Bn5e//e8bCDEAGSOigJv/8
t//KjGXwhfxfQ9ZqKhDeakjAX0BWZQV3/AOYQysIUmVhhjXSS17ZlexkSR6cGFc7NEddVBc7Wj6z
sbmb9eyl73ZdgRxkZsQdhTXeF5PMgmlufxhTDEV4REnrndvBg2ZXpONXUunEUcwaRFA58FBdM2DJ
qwV/iTVhdh5jhUpZmPeazZu2FOqhCgmg2U52tSbS8NyFz1Rk4PWzTAKYqfmrmetToVcISuX8JGIU
csyRP1dwkVmJx6YDBipCSpOcHvt4skS022u3cnHFXk7Vti54l09V+dopmsjt8NXuMF9pa66ah+Jz
IuxjPL2y+vRQrU2wnAoXK57PlM91O0+Oti0IY/oeetVm6lge91VTbOYxyAUU61Ef3cDjZB4Q4liQ
vCPKLW3r3i48ztOTGLZmbWeBtJt5HzN+EvlgDFlaz2ShUvt2v/6hJdYoJ5fHmmF0ayUYRaPBAuSs
49pybtfvqCSOjpnBmFCAwFSJjPrtcerDUxa20+3Y9viJ9LUWSUM47OIONGVIa0tvJXujjXc92+iw
jG5yjB/bgVX9GwRZ7SDbiNhn1xymRtSk+iM2ldJ5UzriZGrXe851MfWnLelY8+TApTiWbbzs2QZA
z81NZHMgihM0ew12xKgNu8TWyaf1rD6lPYZPDfFyjq/tS4OceHCN+K3W3WPKVODLwbg19e62nBWx
w+Yzy9KG0z0tNo0zjP43Bh2U18SkQBnVOIYfTpSmmyHxnrAgdtvCHjCq49rEjavm50a4/bq/ofAR
a9uGYlH8IzlqsxVRVgydn3T5eh2wuybwqGuNLxCkbxMqPgOQe/g4zORrPdlcYEuZG6oJPD4kuAMa
+IWNKvPkvtcbby+lfbQyKNvjwtEuHyAYmdXcHruyXog1uvHWm2Ie/OnPIixupoxdm5OU4mFwJYFx
ZXAe7ys+7cU5wmayEaPZFRLmD6GIO821SxvtAPGJvbnDt0Ye+2dbGffRqN6MlYDIs8YKhtox9m2C
rjwkDmdYU7RHTq7Z9vvHkUfGkG87CHAwHKTLGI3kvyrNp1llX7U7WmSAQe6GtcwJjCc+4LvW7yvq
jSxDgfvDS8HNWOwwcbyXWsp6lxuutEA0xvPJK8gtgGi9lznsgTFHFVYmF4GoHSwzLm9mdVYTXxVh
kCe7qp9i54PS85vSVI8sO3Uka96Iw3nImagNNhIIFe+aoQWsMXyvpZmKYoYewG97zeEBb0l+TvtQ
iLuuIm8tp1c54qMcrS/MHeHJpASbc3l9SHrzaIQOVBEWh3W7Su54GG+TOdZvuFo4rxkFONcaWUmb
tN+pal5BmOFfHagvWdg5ZSNtDS3Kk09pDiKxLTila80TuyyKjmn9gTaHHBLL8MmsuaLWTwYURoel
JvmZrc1AIpqwLsvmo8n7G11b2xU6wfhphs+y1rKDwL+9jcZpm9tLt61cHZaWq4OzXZPBYcRpx1Hs
EDisqk2Fl8PLoOkTe02jn0u4HC3bBtEi1Suu0bM3aV/NTDeCO0bU0Bkdab8etl3G4sgzkcHpQiUq
wW0oFvRznlfHNuI0o3Rc0DSGUwFRQymhToQIKCFubeCTg5gMBmV+nhfnoEl9y44u0DHxbAq6ASGD
adrWEelPrODYfNCWoa5obL2NHUGIXUMjjN9ZGh9f9KkPnp8M4lq4HF3CCRxlf6pj7sq2479B7ily
CY65eLHwQhqzdnXC4kDt75qMW+PIxhsEvd9mLW7gKO8ch6tkcV9EZi/7CYhcwF7+UoAV2QH9uo1G
+8wRaifr4iiceOEDthoy7fqrXguwe1WO0IYaw4GQOE58zGv1riimgLK1rx12GSQBdPOHXZOKjOTd
QFlu6lDNoBVXJbS9FAK/D3AviTWm8o6FJy4itjcmIkOi9OeIaqoSc9qsv/dsXRN7PrhyojutgKXP
fWUMD7WiwTfZu+qTpcQCafLBnRgQI/lp4rzwPLAVWfVlzuk2Y08aEs8c8I2kHA2HOD56pKeAmfs1
C7KyUPt2gsTYNCDQPsPoi4ooB9dXHfEn2cI8lDkvqKp1n1Ig0onbPYSm/lotLCGT7hYLAj1/4dbR
gJ+U/UNW45Ouux1YmQC4LCWKta/1ys/NNHC9ZdfO446SJGYL7RBq6Sc5qZdQWifM6edSU9sqtk4t
h+6uNF5r4W3tqbvlmctegPEErUUl406N4WGwKLHFfFGOVoDuzAavPQ72fLv0zkk3YIquFtpi3nfE
PbCLfE5j9sCAeTS75ODx1HPgiTRCYciYTrq0bovsa1bi2WuNc4kxwXI4QewmyzmF6mEYy6MLkLvv
tLslodazlDfthEWw4wslAXVTYIunb8Oi2WihwVlVj63HFr4u3ysJP7huMQfBiW82bNhSst524AFc
gAOmvdojjmh7btNT1CiNoRUv9IbKn5uKIuYDXdSAkTyqxlBFRNUfoNM+Zgsn9zlnjocLLJ8jIJF3
2bh8ZRmJO7K78b4voSTNXZRtM8n0z+oPgmSBBCBCdiqNB2FV5lEcDKSBjunciGCMUQM6svonazLr
TS+6+KGiUsvvw4lIm8VOszewlqva45yCHO7TAfXETRDvFwcduXTXfrlVhnQHXMfG4CDZUIwljDR/
SpM+h0A0nwX01ZORWoCEuGg7sCO7thh4FcHu6SdkFjHFLBCBi+S62EIhmh8mvA+bdBB3bv6d4+IS
UfVk+0WBLwzNrfuCjtVtbaq6f2ZmMb/aMxL7pPp8M1jsn8j//x/2zmNZbmTLsr/SP4A0wB1yGlrd
uFpxAqOE1sIBfH0tZ756RTLTkv2sR21WoxTkvYiAcPg5Z++1gRyNQFjctoC9o4iwGPlNuBmQIQTz
Jgsp6uwxetXZprcKEO5K0Xi29PqQr+exNOgpsxu1i/Zi6tH/sjj1kYr3k4sFIsGPQf8rCWnA0VAO
ohtZq32GpY51uyX10RGvAPuMPaZsLGdj526ZaXL7oUBwxuYlVIwvBwdHnCCqR8/N/PNsEpQ4kqm7
GWM9qSi6e+xAq8Auvtay+CSY9q8LRmRrbQVjLNEnl8mS53oR+xp3z65vNCwIC8tU3OTGPQM6RJCQ
pzbNlCe7whlwGjvo+KqlYIcZERyZvzAbOFZ+7e8pENGJYM5f52m0d7R0AyvNp6g21XZB6rapJ1AN
mSAq00zEN+j0ekweiM1sDt/cNN8zm34QtaI7mTPJzIYghcSAn4p0pHLjY5pgQzfg5+IhWgkfo1aS
Gh562Mjam33wwl+lyarVKXLie1paseKz0O9spDqED8TNqRqonSOFziUxXT34/A4domWTFPIuoBxe
DTJFXii+qwP6xwJv3LtvQ5Wi/v8gzNQ9Jlp54Gq2UeXRh6kU/T6w9jkaIkTCkQvwCrzv57muL6Sc
GxesqVA0mb5EILs2WByMtQlRqSrmj3ZIh8atrx47CZ4vHrIwhMGUWSLRypf8UEXY1js/f/reTsnI
dycaj45SUhTDjuB3+jd1CLInrS7QNMIPniZAcbEBb2kqlNShY8gAy2ObIrqa6olCI69Hotho29CI
QRKM4hpxH84iIaziBs7hPpQ0oA1NpMrTFqdlyPbd7Me3iripVRgPW6nVjhVoedTOzjai8l91VkTj
MGPkkSBVYJUGgDUxpVunBrOhQZOxREeT0aRBsUV9N24Gi37RQO8BQw3pjhmcGJRnybrycKiBO9KI
cAy8omEzaWUvXZPWx8FB16GpXFmYlsxihpx1g7upy4AmzNFo8Sav7Q2UX0qymq61SBld4MMQ6wyP
/kb4+fuCZGhlNO1jJD/THIMpF906HiJw3HIYJZ1DMpYvk4rhV1nycaS9tDHmKNhOHqYRTtm4Kbu4
3XgDKoSWejCwyFKmiWYdxORva3jBHpgpGsjYIuAl30/h9GBoHZuTk1jWkXXe9fQ9DQ1B80mlw+sW
2RsWkfR51rC0RmPTCkRmNw37tKMa2FKOotwsCaunP6hnPnB6nL3Z4bLBoKuE5yPEYr1xu6LblDZ7
tW6+1U0y358+tmwYVqCYK0ZnNXUXlxbPJ9UUwLdlNPbD5O+yyr12mgXHOHN+bUjO2jCJjzctxLjE
ZGxCLhso7pxuP5wGbt3SdfdoDItTEZvB3dJynfgb3CUV6Yp2O+5DyLFIhiirkulQd3O7ruyYlNeh
BnWQ0wnspmG5KXIfL1ruhqcgIekuThUOqf7Zd5dN4+nnXJVwH1y0BqzBb+Djr4VE5FpNznDyMoV4
DM4e6ZfROq+zBQrsJDd2zaIROS4YGj+6FSMN1HDIibVlAVqNpGase+G8iTa4GpOH+4swZYSpzUGV
9Blr+yGa6bfZdfhC46NeT3F9g8T6gtDoDLT5K/JSf5NXEE0AzRETNlMx4d07ei1csLkDTFexhRwQ
V22R4T3WDUtFBp0QWVxq7HS3etaZuZ47vDkaXFhHrgn8zfwM2QaN/jiKg1VLxGw1mZgI4+HBjcmX
wcQhMNDdSwCyrItwkLezhiZyfoITmb1pvRrHcBPCVuS1izE1SR/IsvZ22gjuOMVnSSGzqZb0wU2J
pyMk5taDETdYRoCDkiTZg40g/NbUUMe4422RdWdTox5NK+zfXY1/rCKjhw1Te0wJfdbifjoNbezd
RqQMrkWNvTQzpvgDKCme26lCIGbbah9aLD+z/5FVt8W7zcKQlUw5aGLe23AobXiUpqOOsImBuGRb
QymMhRu2u5SyebcPNcpykPY6IR9oM6M133Kjb1qv81aqAugyavREJ0ux95LWe8pHUgt5hrx16DvZ
NpQNZmEYvDyI0EO+tAP7fy8ImzebLsphkGBr+iiGYVIInh7XmxEMC/amS1Ck+3Rsg7PPmPxojN67
tIw82MK9kpdJktZVmQvUtdA+Lz5qk7KDRkiGuRF5p6T7FtJ413VY2ESvZYlB02hOVis/doK9cuBM
tc47YIUa40ULY0dQ1uIkaKVDHVuSG2s09z+0Au/+VCv8mMDzV1Yokl6QCygiaNsRRfRze60P/dlk
62GCaBx2XjR+Tg0aJs0XhQgio+yuwaz9543a/5cW7E+d3f+PIrQcx/5H99b6Y/7x0y992j9/5l9t
Wu8PAZ6e0HVJWIfrOVzKf/M7aMaSkSWFEFQVP7i2zD8glzoBdA4E1RgU+Jl/NWqlh7jGpqFqmhad
Vf78P2nUkiL0S59WmIJGMfBkR/ooIp1fkqzyxZW9cClL+smJPxthxF6mRVkn80oMsICiT+My0zcj
Du+BebtYF5HhImSRyWsXpp9j5mrbfomG84JN9QjQLbzakZKvjV0WD3bftCdzjp0n7CaYzacAYkTM
K3wTW0JnAuv9bgoZ+VNrqWbPo3Lu2mi+8Zg4ELZQ63A4IQf/KnPeEm7ajG/MKfNXRVsq3dmFpGML
jy3FReopRy9k6RdA6eqSM2z5LpxZ7oRh2Dd9SezjqkoTEGMe3FDlliYT6CY61GT7XqiI5TWbu+Br
X47jPuhY5aaKP12cttlXtglOP0gg0noocYJldm5HaGobkA6mTkJQeGxdjYa0a3kfFESKtkXy0bE7
8z7B2LAuvXacTnXt+d4+jWOn3ObdsDAsDBETWIvKv8ah0d+WFFuHPMnN3QwQdEvC970Xs3+Yp2ig
H8IIeZSFc2MlUX2YsTqg9fZ54fhEP7u5xejUFW/ZuNxw53xQC31hcBMPZSnfyBXODl5Nu7Zjo3z1
KgZMSzxfXWax9GqhYHrthYOQtF7OAE1yq93WfjG+kG0vVpaJ+ajK4ifT4N1oqVreNrMYj1EdeZeF
N9wxpq+06RAF4Z0brkPZfuAtyutp6tEZ1umCxpQmTqLscZszrX0Wyq+erRQL4SrIYZVEiZC3k8lv
qhSQjWjhasDmsnbMFK3dGCqgkr2UB976bslk0QkQiqCtDb+g5ki/Lk074pbzzfvOnepj5Ic2OReI
bD9GbC9vinAiUCRu5WEJankgdD09WzC4X1rDQtkFVQX3VT4V9M0d92s6JZSSRC5VJwgt8tCYVcAR
Ivu6ELV9Tp2eLpiT83uqKXlqOMWbqmR/te6WUFNaB6sedxjKrV0RctuYcJ6vrRblR9400YVzN2GJ
qaZKkL0UCKaPVUOsOrqys1mlzp1t9NZjZj+hCuNAHsScbcYxHxU5wmSOgeOgVdV14CX9oIfh61Ja
5QPtOdVk7mpg3r5KeBu1oThVXGcgLNUOAsE5a4fPwDW2sYFJmVc2ZaYaPxK4sIWqSvNIJg/kQezt
Ib6JCXIEmm9/AKi5x3BEwS/Z54NZeFpG37rjmXbuxkHMRywf9j5hR6JMtlhC02rmiuLDHyDY+I2X
HLEPImTOfXU2uyrel5p5Y2n6jSvg4BBbM1IrwMaB4FmyF6KmAA6nyFMoFbEns7uNLLg6ZAZTXYyd
d2g1dScxoYwuNltu4VZvA3hncmPScE/7wdvhg+3Ye8PwwYRUsJUw/bfZaD/5Vdwz/WAVkDGoCaea
UaK7PNO+DnB2NCUIxXq2G0aET75mCNE1eYHDQV+K/ljhsd8qAA5VwgE95FfTx0zTiMxiSMDEQSgS
i/XqQOQ7yiroToPmGDFETfbSrxqEqlCOiIFoH2dNPnJqGEjktJmH2CGWVkg6pw20i/0QQE3iRsgf
fE1SgjvEqol2b6CeW6XanB3i0o61XTvEt53h32bKO61H3aY1tblbaZt3pQ3fHbKVq8AD3kDLk2xi
zTzlcdc28V4bxnEOMSXDQ25HnXo2ta18+O4w9/GadxjqIIhie7FyhiJy9JzzrM3pkc3vL0YM67QL
xZbKaKHx8kxNOGANCb4YuNzLXJD9ie89SXpzi7Hvi60JrR6VwKxN8vjjS2iEfXnTSgPwsjbTAzsJ
z7Gyu93cuslr6VaMQiaXDjTdIVwgIYSncQTyrcWLg3J7cIr5caKe3dTSeoBbpjF+ApkWADywSI2o
ntM2jVnt9jSEjVVpZC9GgDSows55G/XsK3v/E/Mfl9QnjBEyF+/D5AVflQ/HxYvbfI/BwD5UVGir
zK6cJ8z1xaEMHWtXlzJcO50YjlI0BhQd+veAj1rvorJhuEmE3Z1Lsj5SKM7DfJARHYx1SjjlbT4a
xnMeOePRseL6NPl18kTzcXzxCrt6BhWHr6sds+yV5mxFrVB573UPoZqov+FCTuG8rw16j3xEEwFC
9MEgxOVm1uuayjj8XMn4gPnMx7KA7VpvH9a5sJ4wVHwLDMv62HVIHpXld6/odqNPkoWQqExslIgn
BsfTYqDYXTMlJHeGwnDXMJXFWcoMsRwqdKdMwe4tUbHwzxVnCcD41gOKtW5rnR+TKvRzSklkoYrl
uumig7kYoPw6EKiHtIKLoDB7srwSBOz2rburODM4sKs9bDrvBuKfsV3mJb/oLs2V5G/7lNDassyy
AjQR9/d8nnzLwgrIJ5cRzDCGYmXBQjs3w3jMZ/4NDSFLZWOz5g42/jIvVsVzlzA1rTxl7wc37TQt
jE1I4GUultJ5uVKx9psGqfzWYrwzOnWBO4pdShMTy9JmZ8NbvHNFbhHujKW1146po2iouHeomZnv
lORGEZ26BnOG8II8562r0LPAKQpeWCm5IUuEYiStcPOqLDDe2kxgQJ0nGKkoO3CVJTumCh9RfeyL
Nn93lCuvdPurUwRxah0rS95K1yIOL8ptDPC8XmTrx6R6u6DIIgP9WzOFD3hMQ6zq5eI9xRi0AT/w
tYbOVndkVDo7G5HehiYyAO2Cu/h/64P/G7m845m/qQ+K+mP5s47jz5/5V33g/OEjn0DGQUYlqDLr
36kUlgT4QLOJvgQEKs1v+B8lh/WHYzrAIKgnRMA/qB3+u0AI/gDuxw+g/oAZqJN3/wO1vND7/5/E
8i73leOBHjBJpKB++bnQnM24nUEOiVXcFM8S3DZvd9Y1s/efgjHfTVELvKmzLfj87tuYATxP0/C+
UzJjSo9KS0TF18r0H/iW56w3n0JBjb4Q9s6m+K1y4m9zyLCT0Ryd27x7JdmbRKg++fTP5fL3MubX
r0GpY1HpOJJX9C/1cmXA5y1KLEp562dk2/VvFbUI8jWq9qFQpCVpOXmEOGKMZbyJ5XDTijJaQxW9
D5kGySTfxMs1GUi6BZ+i95eM/uOaf/OcZReomE00mpVO2PcjjSHKwffGZVfkaL1tAim7tJd47Yfd
t24peEtKdR4GXqWl17xVE4PixM23IrQvaEC/SS3G/j7QV4HzBN6eOIDZnVaRZ21R6pu7rg2eBGmP
oEXY97QM+M08w//fyUcDVTlaQzpvYQSorUAPP5b2/W/Op4Z5/Hw+PTAkOsLZEuSYmr+cz6GqbX9x
GPUA0e+RNV9NK320JuegjH5YtUsPB5pPzazszlFwA73loDxxY/rWvY+1m8kYVMbcuscRsSnYwJgl
cxrjI0z7lUXrXrL5yOH4FeLYsygTQKlTxd9zFjE0GmuL+iEobN550yEgrC5kls34y3oyGgTGwB42
Sz4yS8ZdXpfWMU/KR8cPP7LXulNl9CV35CEy7X2sjBNN74NM6w1kv/OC+eyfz5N+On45TY5muJCF
C6dCaPrKjyqoRbH9j8pYkkad1DQ3kV5O6mbio49teVuF0+9SSk3rr0BOMEW4bnDMmHhlnF8eWLNy
5yavPQkExN+R+3u/SHdVMa9p5uK2ZJKLQWM5GS30aqTu7IuCPZR5ileLYWQaNNCS7ZtBExeGUr43
hn3f4/FbO5OzF0NDvSuyYA+/6lPPPegCtmAGVAYNisHCuzOxFDL2YHqIR386VYyjNyLoIVY2YKSi
pH7rgOohLuKxczzco2EeD08is+jWaRhUFYGFSjQgKqGvlUHGPA1p0+Cx6aj4MNRHDKt8/5RozBTR
MJfZthlc6Ny5SsOouoTO6Vwa5ORBqpIQq6oiwX9g8zlajbPqB/8BrFi5CzueZLuT5BuMDADsJMFX
CRCL+WEMo897In6r3HxHMy4FPtuA/7/Gqc8kTOO1iu+grXFBhqDhW0zAPgsPHFcGsGKF3xT5joZ1
GVC7co3vigxAXknVAgzUcC9TY77mnroO7lcA/6uHA5bERr5uNRqsghFGGELBXTljddEAMfRYX0wX
sbtGi2UwxjpYY40JciSK5ubRhUNmaiAZwVzUgTDKOg0rK7pJbbI0dK9KuA+mRpqlvXcfwzhjqvWS
auhZDf2M+Zu1JsGAibpGowVTAyEkJGuYnn3Fbi8phGAnjPkCW/LG0pS1cZ4/DGDXsghFhKlJbLJ9
aokCJ3Ky+RLkHZNv2GLQ/S4+5jzkbKhe5gwqFmYvCCNEUyZxvqW5gAcgdAiyGXx8M3DhtC1iZWpW
nAM0zp3yiP9KTaoObLnY6NFoLYGLHyn1n7ELbYQFW7uH4glMzgXWAp3O15y6Jh2ujD2JaAVhZ2qW
Xaepdl1qPzBmwSxRza8qqPUuEcE0KLxOM/FUhLE20Zw8JTXGoD4XmqAn5xELC4UK6UC3bu4/+W2A
DScq32fN38sA8YGzeJizot33nrox0yHc2JraB279Ypv4sjra6Y0N2U8RiM6QAdrfXFfvBJ+S/jDp
eR1Kk/tJ0wFJI/wSa15goMmBbucQsQpMsGMysc0B5oBT9V4iTRzsNHsQWuFpqrpPraYSeppPCE4S
x7yFf0c6dQCyleg5XBwbEmMhyzMC9qcCorZNnesouz0j8TKu4CBsoDEhhMRuCJaro2gBFoBHHgqN
UqyMQTDH410FRgwWK6yMUzEayWdOi/eZwnbdzNW5LdE+5ouAYj154DAklgHGnNQsBbPcpuJ7RlEM
9Slq5mOU+Z+tlq2w8MgqR7fcvwgGKxt7TkxyZ9r6iiTOPkRhcKX1Q58EzPzQ3MwGSs9hoS5vkkyx
o27609zinCOOwYRwIl+GzvQwr9ohSDWUG9b0rQ0tELctRpzYhyIKjGcthhmHdc3byEo+RcoMSTi1
dmZTHzunyWk3MQdEznijUJEf7dR9qCjNVyaG2ccql87ejsKj21Y+3Nyu3DaaIBBW+HuyvEF9LfMD
VXu7DqoXv53ALRl8Ust+mFWB7tzD72GrmvlwC/7HRRPKNYuyHbW48R6ZcCZdmyYb7lzFgylw/FTp
Q6NBpzPhE3s2IoaOnbzrQiQdJj1OXoaM9Hw9ME9E96mqZgPXNEEPuZffzHhitgVe3IOCbLWxrQyd
lDm46ylFlRQZeQlWlvlHHjp0OVxsNTnjV8OCyzWSrezXYGThxbg72r3WnjYbtJihLPE6dQ5T/ewp
9yuGceX4TAfQXLVk9dx0Fo1MxCTAhg9CgCnCIV83k41BZlFbp6HZM0RIHbCLgWSR8zc/h1PhR7SN
hDP6Tx3moivOwupBZDA053gs+Ug5AFxhn0wwFgCSgBDNHovtUHTG8TtKeC4tezd7nL8azSPDtrIk
sqm+TCnOhIBuH08FfuzIZ3iJXec9UbkJ89gHR+3yi6TvVchuyRRNIoe5m5k+1RaSELcHjkSKL7Yf
nxl1J+rg4nrtp8wo6uvc45XymZk37pBcwi5f4wj/gk/rucnbG18y760mHZRjFuKa4Td87Rw3OfK4
LevOACgTVnSXGJXrEhXEgeKaJ5EdrYuJr6scUhztqYz3wujnXQHDSFnRbWfX1rYhRjPJHa7LrB1Z
ZaA1cBlrV1h65pFeWnJWHuk+fsFiNfQYOKIIenBUOctDWTegRGyxKXqcrK7ZcZcApsEAXzBoI+LX
wRvqwr/43oUqQUau2wY0UYp0+BBaHg023XJ0SnXwiTTbYU4jy6Rs72FmcTPnM810xnqAWQpAFPML
Ob81HG+bqIzg4kfic0oWHWo9xBYFrRidQdFerNG9xp53JwQlh1fPD0tHtKlbjmIXku+7GgL5IhCO
Kcn5zDpnm2j6Qejwld2m++ST3XromuYRvEt+4xik//bgWIEPTdk6IncZiyurdeLaH2ZPX9YZBZAH
5BGOhhXuwoZJvdnJ+mZeULG6rJy2kwOgUZirIubSLZdfWvt6aD+UCfRYHJe+Mp9Hz7sgbJX+bh7q
N3PgIcdRz/6qQCglaGlF/S1eUSQ6mlxNx8Pu2voMGnM9julrMFRnIjOe3N5YIH5G3SE3GpCd3Tyt
bY/E3CEBDkwTdFenpbkey8G5mX0ToXfSHHyUemBMJi65USNHmqMXv9DaCY85eVVjGO4cbqmk7vbR
XB2HOr/tTP8QzwwW3G6gpyyIkiWBb9XPNU8kxqKZLia/G5sRo4VxRRANIpFiFjvX55QBenj3Sx+t
NRsN9Pp72orlGlgYkGWHs+lXKJcYmTz1Vn4nKrqp05jW9xWX4DQ3XbVLEvFWe7axVXjzMAU73Slr
5UNX18FuyW3J9ose6bmS6rTotJHUJVsceGi9tVpmI+mSzLvBgIgzaDh0lAZPtcAkVKAKUj2bS7IO
zE1GPv1aSUQ4VlcRxV1hzbb8GPUhCl+nq2/TdoCzUhjbMADdldb+Qmuqca5TDK1vSHGuVvY8QI3r
QYZit2MPNyXIs0vVZadiapZtgU6QkAl0xp/BGxKQqlVq2QQMng7k7YhqjKXaO1pG9xomqFL6ASIV
Eu18RrogLsjTD+PYsgc1qJ+WQ5dx/9nGXYLOyZSs8yFNSUVecOwMOqu1v7Y4y63QPjhL8kH1yW1D
m2t0y7O5DI9mI/eLTapsuZMKuOJS7GkPVqsRYdVO1lOyb8z8Q6qNZYpgDrDCV+hyqG+dg5OnnDyB
tzoC+Wq9LdZgnnGh3kQFWpR6eTBS9wJBj2xE/9orc49kd1N05FIFFTczFKvKe0J1dSGHfE1U4ckm
O7qJqs8LDsu1F7sHFtC1g2Q2cxoietuTYywI6pQ2xbdfcCt87XLvWSn3YKf21SH828XQORDlWyJ/
lVm6mWeMxOohLPp3HAnHoI2+IE+6n8AZU7R7q0JrLSafoUB6h3nxFjrRbu70jlon1dIAntydiIsP
ZkHgQAsDzgKxbQKRmPBERxlrgXUrhLwsS/xF8Fa0a+e+yLy9YfY7t9vj3NvJBgC15R19A2KWLy5j
Q+Rl7x4U2EJzdvdhP7w7sr3HQ3eRI5tPep+W1F37cnR3yPbjTYKKZ7MYnrcHXfOhnbOHAvn41k3b
Ax0F1JQIrXZ5icTZHTp3jab1NI0MjMwIXfd3F8h3hb4/Gk8gBo8F/nygrWxSM6UxklquP8CQXkeq
qnd57PlMBKk6pTOab66o32ZLGxUabRhNshtEjfvckMa6RSUGiid+qYuGHS1xN0gxeJtD3yUSMIru
fAIW12ZG2MBY0cFm+NJAGmOo9cBQeD118jIE2WlMoAYVJUbIyDt6NqiwIfk2EX5Dy6V695S6K2v+
QygQUKAVcjM557yjIq2a7lJnrRTukri9tuZALoPP1txo5Soe3Gs/G1fpdq95Ayp6XpDjqv6N+TG3
MiYHqnx/44wsP9bI94sRbM893xEb7r1BOhs+wYgwUBrLqOpxsObJ+buzwa0XdB5NaGzjmFVy8CNc
6ZNrvxgjowdpTNmpZt92mzTdmzXzm+sluJZG/E225nT10bCvisaPzzrSC4OA2IahJlG3HWYm/dec
YcKFYU/2l27A9DEE+QVHASINFLyrSXhHXJ7f0pwtQOXVN00dXrKkw0OSFEonBhv101gvmJxB5DTY
N6z+tW5ni03HYmIHwNDL7Mirxy25Cu4LCkZzXQ1tRV+BRWpqg2k/1DbsFFXXLBo86nLIPtWUM2sR
xKdRpZgshEI9bzDeAQBNQETpIoJVGbiu1mPFaeHmeCk/6Y4Ng54FwVvfSzDLU/IecxoxrmSo8Bar
RKZtUhyTaFq0yS6U3ku/tB6PyzNABGinPtW+bZfmfhmB4ZEP9+DIoCG8ZwmP6CkTjm/HOzU098oZ
yYkcTubcHRO/wPGxuNlaxg624pFORR2WuulNjT3U0COHhawNDdlhFW0u5Yh9cUYI5uAoctASVWzX
ul4Yh0UgcGX8bN+pdr4TJpIvorQUvXDjnaA2TFLdgNG3DD8MFtVjI1tQ7lm/sCeUCBLlhFkpfGMj
pdZyjL6pIT8aznyKCjr8LESrcXKpoxrwFwF+aQeBO60dNKHZvTM3GwpOOP+PVlA9Mi2vd0HIEaGf
vRVJWZ0GWgn4rlImyBOk6za5CYzhQ+bWX7ziwaoIEJsC+lrokoR6zhqsZ1N0LDqApr6M9xi+9+TB
McDQjy2sJ6cLtoiLjx60/4xw+dWU2ffBJK8BpQHma+/PBO7/pTr/hpJjQaL5x2SfXYuOPTFevpZf
l+Tj/6EiA/L8IzPnX7/hf5g5pubeQLhxXTCm+CX/zcyRVkDKD01+m9JGg3H+28/p/kEgDx5Q1we9
DBmH0cG/pgC284fu/5EX5KNUFhYN2v9gCqC7uT+0MU0hvqN5kAq5AHr8X1PWA7TCtsWX1bbgXeSS
U68mxvDRHgPDAR3Hrm7RNsTGb7qZ2o/6l+OC+0HsZDN58GwtXvrRRCrtegxDjpuhgaOJ4TGuq4jI
FLUoCMTS1Ea2vCJcKQrSNFluDLM+VZG2viteMUH/KvLswQKix7D7PevaT+YUviaUa5ABsUeyR++U
nlBbpJuql3/u/VrwuP/66bkwwtSNWPE97/uHT+8IFLEhJGo0DfVJLQnV2lkMd+SzDWlJpXBsCSRC
gI6lNTs7s0tcTfOnaA8tXfS1uvvzEv0oE/xlevP9wjmmlC4sY2ZFtm4W//ARiHORkYVkAKAiCsc4
OqrIOJCIurW64jeHEn/9utyJTLZMl8kU/mL95z8cy27c3JxmyvI4726H9uu4tNuIcn/kG+LM2Djx
l9L7GKbTBijlrhL4SrriqGRCXDcFo9Zn28G974i7MPKPqHR2Y1zxIi70tPXuN9eGJ+OXa/Pzh9V/
/sOH7bIsNvH+Gqve+oKOEmlYhF/vGLiA6gBCwdL2ttppj1XXzYDBJS/Il/YMhH7zOX7p1nOB+BxM
EHm+mUsxyvv5c6BiAZ6ZLwa8aGxkuT+sQ9s958al6cN1n5KvzRTFn4uNFzW/mU1Yf705PLpXJgkO
LB+Y736Z4QgSN3pvilDDNWtYGfGuKQp3ZeLVlHZ/cvPkJhNoQga2qEH/CEkeeGR5mVwHdWA0fDLS
4iKn350R52+uDIRrEzYL0zoH//rPZ0THY88x6i9KfWfnOSEPNnOuqgg/uH68KRbruTgQEU/i+nAk
BPNxZv+Y+aghJK6eAqI1xmsGcSQ40QqWiKmZNo0E95E5ZWwDe/hULy07/6q8xH60rxLCjQHXjpn3
PNspACVvjmFsZfdk2OBsmZeNoOq8zBFCA+rSd9VRLnnWuOtFdpdEtELoW38hsQhyaVSf65pNixkw
+Gxz9bkfM9TaKOFLEX9GI/UhDHgUReIiYsvegh6myD/fT39dqBnL/fvkoRH9+eTVTkkWl0Piox0v
66QJnxHAx2tCmA5j7J5ouO97n21U7FTF6p+P/IuOVN/IzLd4cfmWdBlW/3Jk8PD9MLZcttKkkatI
3pAWdXoJAWyoiZyeaBwtU/abo/7dogNGwXRsV4JCcCyNIfjhOc6BDLEe6dYbAHciMqk2jOgZ8jMi
KIBrERSgQciTETCELT/CHMMj49PepqJjl0fbvlwDTXwg/AefZmCdE6O/VDJ/9jMCFHN4lZH9u8fu
bx75nz7yL4+8OyddGEWsyQBYtpFb7fWxuwqhYz08I6D90KgGM23OuDxSvzlf38/Hz29yj4Pz2Ou1
Rq/SP58vimoLLRpSL4h22Grjc6JtEN7RCcFTOvMrpxKXoHnFWHyw4/I3L/S/WXF+OvovrwhnTkMV
6KN7Ld1Km3sDj+sovCfgEL9ZWf+6dfj5i/6ywCcBxn2Io7CDM+rpMd8UEr9W/Lvl6u8WUSCvqHz0
cgVX8Jf7HpyGtPKa45RZB7rlzqjxcjVnrxQ0RBVTi/YV0O8ZQJtegFbuVD4gG74m+D3Lx96uTv/8
GHLMv/nmnqsfQg9OnQcf5OdLnM4xDoksp/NJ73tHHB7RdEFs7elr2cu2Y33q23cz7HcGNcQ4vC5Q
3SbkXyYdmi7I30IaJ2n2jE1v3ypKIPZbVslWj3dBDi9iisuCN7cHlqj91EPQnz+4020uv7pMwYBs
5dHebjP0w/MKpjbEQbxPDyZ+ZmXQPIxsaiHb/kyWKshUm64jyQSrgPAgtTXV0+y0q4JZ36EZh2/h
5BsXBQD63NYkpzfJ+0I426pw/HWzkAkWvTeYU2fb/5SPzjEkKTuAOonZvk62CJ8INyw5C7MpiF4o
DYIH0swSt3XqShpvqJKrGMF0F9XfVARrx9E+Z6BsLdlCq8kmYQMZJUNvM++tI4BVC5Oyuk5q7Bik
2GwcFL+idj/Gw7CxFvtoKQzSZtSua9y/HhlCkO9w6Af0b4ParvZFIqtjU4r6dkwyYrWcwjk6nbxn
ZhmuoyBEtxfH5jHr45u8Kg5MAYnLsIrbxsMdaPgo8Npc2hurnS69xdjo0RcWCUMzSQdjd6q9u7pc
2Ob6TDXgFUm68oiObrtdRUTexurLamNFOXediB+w2mkyK/ag4YxlgZp5vCeNZDNluVzb7IYgdz9K
RxI/1zARSBP3TgVfLXzWMXU2DN2GxPWBNmY+3JE1tmmM6VklPRRH+4Fp8i6JzEtYhAdjNLFJ5zVa
VO0FgkJEx+1r6j/QuAXVjNKeNBtm70w+2flsyhpfYdqcpoUCg8mcIgqSTqN6Brx4gzwB05hXevvW
YH5Wj1zyEjsi8zDV2QiOKoh77pzG6BZjxmJVZa/j5IFahQHZCi/oNsJTRKndP3UJyVjDXejRkcz4
NlCzVw7yY9SlKv7aFKfSAi9rr0xza8MCl/Mhy0+pM9BCvW0/zz7eiOExT2C9mNOxHb/5QE1C44W2
7MOIfx4Bi3OuEgtrVr5a0hw1dtzfWJEleRG/2N2jS4NjZiy6VqZ3Zmh/GhZ/L9Tc75WY72Z57Yin
9w60X+ZCPvUuCtcGuAAv0PJR4DGUxtaeHg2UFS4C+gVVwpqu/vzSurd1vfdn/+IhgM+mGqU33QDz
CXbOpmRGlOzb/yLvzJYcN9Il/USQARFYL4ckuG+5V+YNrLIqC2tg359+PvTRsdFU96itbS7PhczK
VFIySQKICP/dP2d88DnEK1q+SZjfe29veE8ggWMTP2i+b6YnvWWy61xoYtmN6bijJ9N84TcnpJyN
wxGWWEZmmBF8Kx2KPPptLuQKR/iKT5YKrMIAWnUaW7wj6+S7ajdD3510IC1M8Hfh8NR0O1goa2eI
frlO+jQ9x0wjRaCuKXw3ZbbMO6ZVYoe+09KGTMr03eipTIx3HHMpkv5R2u6xxnFrRldmwhvLekiC
U5FcklJi1YL0vSkJfrm9XBW2h/l2o8nLkFBlAJUBRKIXvtM1tKdEnDqObm2lfPHtQt8oAW7FqN89
bnoFVGGIOR6ifb3oC1pBVfOD0JutmY6CWS9+Viqkw40H7ziOf4bsE1VA2woSfKQnfmKIvU70I2eU
0oT1NruXRoIjgYeS5uvGRTqAulfasKffbfHmoEMW60okG2tnd4wazvhq5IVenRWiT9DvY+2H7H/2
OixK0h75FzjIbZHR26nkboIn3YVwyKOD0aZA8dPw5BZY55/c/DGbz1rLgIHwivzqwm0CB77jbFyL
F5k8ZJT4OGuYZGNFzOTsjaNfZa8Mq2paiEQIvIDK9eTDmt/gCtnNz15gw6a3c9BPTnCs7yGtkMRO
i+oez3iWPcpbtNeoZM4/wLNzL1zElnXpnw38u3N3T5NrOQc+FJjvMEVO1EGuHVITg5ndAhdpOYl3
dGzzgGAkUrdeRErfrK8xlhl/QWX2xjklolHnJN7yn/X4Zrc8IeiZY1SnSH1O00PrHOXI3hx5NH9F
+9u40/eJAX7VrssGHAxcnJvHVDHlpM2om4sDDDbFAseqP4j+4pkHSPZQN3xgbL4We75UhH0a3654
WLrrLNvGY4av2MJQgifmpI+Uew5ZB0Cl4vz4DCZwXBwrw2tUW/UZ9Cx2ooI7WNdp7tTyaDNGOyXf
QafDLsGWi+AecdYI1CY0j9p7TVWWP/8c9FumXZxXMVe3utvP/TMOo2OoYcYe5tb0AXWEmuP5zXRL
3zB6JbvRze8FqDd1mod1bd7bIllaFvGHr6tX5okr24Eoitci965F/ejov2BmFQnHgXKTnJOPbIjU
GmqC6u4DbBGP1WO+W2ibQElU/xg540aZD5X9bPJeCPS2p5z3Ux4j6tsNIP+lJLMNIh3ptt7rCef4
HitZMO30/NFOP+UnpbXC2lg18wHe4dzC9lzhx8OasVe/nDqGUHEfqI5t+PqjnTdQBEYKSd/P48mq
oCuCFCRjxVjvZTaXyl4QEB6TzGAFesbjFtyr6aNIfTdk+XgLlnHoOoo+OqqHdcbGPN0b9dWa+MkK
ueM+GI55dq7LW1OdxtxeQwMicn1wzgAFWXBcvky+HjGStOFf9y0fR3DoHQ0+CgbMe9Q+Z9AtZMFV
b9CMjPda039qZncjKdQdXSnmKzucceeQlhmWPURyGWxz2rraJFZ2POp+FSbt2ihtBPXSNq51MBW7
NudWjPTyB/zR9lui+jet0NotSB+SRhZLVZLkJafaeXjw3NFYpUYxrapafoP18eFV7rw1ZIZDxfMY
JIVVfImlYX7qk1XtcdY96bmKNu3MBK9xiddHleteCmCNbx123hwLH476OqTqlE+7eSBoRw2STSGz
megEistxvM3FwmrxdG9LjVR8HEhQvcTjZ68Z7c3ok/qS2/14KMzG9E07/BYnwwPx1fXQt84JN0/N
CjiWz2TLOghgaftqjuILLpmzlrmBgawjAGSljOEckFhjZGkXjOo/iEKGjKTgGzp1+CFwukJhqfCR
ucSM2pgyXC/AIqG3JQ2cCXCISpgf9kAj6WAukH/cZzsrFeG9xbDwxjgHWGfaBj+Kgodl1aiL7XTM
lyCIEi0+YB68wRdj1thV7EhrxlN5Zj6B1wLTOdMCgFijrS2vkS+oDtuxKMsH13DCfREXrt+kRYPN
n7E56cJoZ4Iu26OHRWcVBuxFZjP0y1BepgmzJWGtdttUBNvdINAZ9YfJ1U5oXSJP9lRjbsGMWEYb
ISaNB1NNXasLpQTSkLOhvGLbNFa5rvhM9ZpwUNwz1V285euQZDsjiCjZpgsKo51ktWbe1y31ao9A
xV0K3ZifVZoerNOWoQDb0R63gfxqSBqthDc5NJIuUTgTqIzWxeQciWNZM1vQpMbNjI119kXW2mxy
Khg0Ik/2PVENQDy04q34JZNNrnOJD6SmeIzovzBLB/gNhwnIgt48Wm3QXPLQzFauHX/jlJ0forY4
hZbzE7MhMyEd4ko7JocGd+RPV6ViGyr5rarJchUFSS2jnvghQm3xrv7jFSICcWZ4y5BZTjzJwKXK
njuThjvKxXQ8CSXQujAd/LGGgqBVKceJlGNnwb6ZISZuR2mhHnstvuPKGLZaX1tHr7TM9RiAddUK
RjsJ9kiemE1/G/CVXdAng7WdQK+GnaWtoyTYtxq3aFQWJxvnrO/0YMYq19xlevbY6ku1hNYCGbOO
ZR7e50BQZKVpD1UZcgzuyu/QLow1ZIFHkVB3NAO5tgZGxyqwt8aUQmkpYWlYNabO3t2TT/81tNFT
WHXRSnnptg3NL90CkNH3WBc7gQ+tGexpPXRjzpHPvaQW3FqjQPaihiR/xgCAA7UeINgokG5w3I7J
jPPRY7bfxt0Fw9YrecGtGSyjYuqpDoMnd27bPjR95fp513nnovd+tA7jbnwV8dS4m4KKKhgUDgeI
ZcJsSo1SW62IaYOMP1SK72pInbMZW1iA+ovorctQG3t3MTgEmrR9zyExqoNrB9IRfwWCWVXLlgX3
/EryAgsa8hdDRR7XPbD7fAG5p7w1L+73qu3pwW3qq8tFq2iHtSJxMDiqhgW+5Hqe6DV1x/ybnDCa
t9UM1a+Z/XSmLbmfI5YB2tO1gSF4gztxXbSUaoP6uqBOb5D1L2XI4WCwcBjqSb0G6srfINii3Ljr
FtnfD/N5ITIqKDRZT70NQ/HSgEDnxvapSqyrHL0bAJ9b1wWvUSyv4Ux6R4z9RqvnL6OxCRKXje9N
FMdMumevQkrY40pSCClzB8wlK2mmrIc4dj6VNEZ/NozPMhvfNdBNXOPiGkD1aKtR3+iCDVBesaDl
g2Ex057cfdCgfYVc9V1jlAheI3wjRAC/S9l6u3Uu4dLjs+z7eRfH5r0wpuuoWesmyV8EG3LRA6Zr
DYHNLBx93QpihHxhoE07VD+z35b1eWBHE9jsjTW9UtsoApUxV3Q9zifD+IXX41NvFjyW0s6z0X60
fNwVxZ3MaLqDqsLHxBN3YQ/Uf6c/oDhuCu4Oy7wC870jYfigoG5Ol34ome5H1dwy4t4h6x5b447m
EeQ/rGrtRboxS8LwRr6OoTttBDgb1MjdUr3Y9ZJsxb4bPxvJuNbEabaIvRWKU7sxbs1E+1ZoJTdq
/83ImtOMoUCqPY6bAuYgyiXoC3UWqtwUDPg1d3yMdOOHXiNdKbUH9PwSjTnVKBSBRxPWF1n5Wkdb
i/HCoJeWTc9PhsNMJQo9pvsyTQ4m2ffAFJzxQyD31bbPPz29f4yt6XGsPpLEfm/AJ7pyZMc955tR
d17CZX2slToblbWyBGnPyFY1bLX6ruGXSPXKp9zYY3Ug8Md7q6irHiiXGzPckAN7HhU8ehkCuPS+
8px6RA3+suZswKrc7WWfyzor3NpZ0UwFmYeorjteq1F7HLruLo2Ok4Ix+IaS5HeT+kDGGzdIqN+L
AM971r7Cai+L5pbk2YpVfzvqUNO8PHyE3EcxFuV0JeHWwuDU9zSWw0HT3e+5i+dc9eFG2fqDLjFs
RvwSmHp/2SP7gC46Cp2MrmYe3cK5OG61EZS5mZaxcyWEOFbajWV0F8tGViuBD65ck4hMFpZHmVo7
g7CcgDAexDXw/CADPhaKhwwLIDU64x7lBQAdwx4On1/S48bsiuvSlJmm1oNEYXK0K9LNUwAbth9W
c8jQkVOc3joXoDtmWJ89IQ8EmzcTzvSehGbSWMYKqNN2CqKzCZqKkOZHBGx8gYpzrXkvSqfQW6hn
/CAveeM+Syl+qV5/GaW21VTzY6xpKx+rY9+xX1NPZdPSC9fUj5Vwpn0bDTen/+YQek0l3q9wPkbl
+D0clsczogMG4jfmAbhFHwqTaMOcNeDiw50wNbEh6E5aukAKBBMIkT1O2sduSDJfc+UpDRTB/Tq+
ThMt4iNLSFiBAdNSjmhJuLBJbbF4imXO4E54W7jf+TotAQkqnHWLnOb3Obmvson6rYXbaJN5wQVh
3qWSQJQbaKc+ltanvMx3xM/3eTNeOknUIbYtc+8xULnkFaELpy9jWG1D8M0KCJyEEnegTO3xHnVM
6tj24/UhFUkT7K430Du0Djgv6zKTQtungqS6xM5HI+N7meBXzCy+tG5tQovEaj5euPdYUKGZmT0G
ZUZx4PeQBEkWnbKgOZXmJfFCWuMfZsxcCayqMUmw8naXOQq+F+Q8clll677G6pa88sbXZo/DvjTL
b10Q4JOzJ+Qoe+sWM+emInoqSsSFJmUZydSn1+U0Rz6jDJxnzbyhxlZrt42OY0YuuLLah3hAVGhL
3JZ0Fbf7ODA+R737ThJfrgybtuSicR/iEDLP2Fwxp1vEZTYw/342AWaTRA5PThrABA3fTZN8bUfI
t8vq5yqAYqMb+M55SuE88k4DsY1VSIvM+ASe9zB+Wc0tCDE+GV+ALI98BHm0L7X6XvVf1AKn9gPr
QhY+SqpcvGbPozjMLzRLpc0hIBa0yhGYEI8NtrpM6a9VstDk+Mo4/c/IkG5f72RdPDf3aECh9YM2
3wrv3E2f7UQ+ZK+c58bbAp6LcapUHIX/a97xH7lT/ofSxYXJdOVv6OLf2cqp/8uPgrmE/+VPP4r5
hy4wDHg21hH8Cw5ThD/9KMYfJvhwsqW2Z+gm4dT/40cRf5AIZGSrOzhGLHsZTfy3H0Vfsqymyc9a
EoMMu/8TP8pvcyRBmI7hlcdznt8AU8oyAvnL1C/NGMdmNv0+g62lZ3AcoY/DgM5qimIYsZT9618+
mn9hoxC/DaX/8YIkaR1pmpaOJP7bC2I0Hat6QkGMTUy289K1YESUxNWtUawixepQjgFzc8QCUzOR
U6hfoBM2sZ5YswZKoUIFaI2nRoj2W6WUNwYjWuNsOoLQQCVIbLG+lwxD1lofUTBKSTFKG6Lq37+R
32ZDy/uQBIo9orAOXKHfY5sSvoFVlrGx0ofZ3pViFhzzzXJDTMI9/P1LOf/qQ8PLZLmO7Roc1H/3
NjhmW8YF2+2VNRG8Q68l95ucmNe625Cn8Hqq+xyGnfHccMZYRRFd53NXMaamjbcLY9NvTPoeisiE
XZMv1MUcSnDcTaMvvf4xd1E63A4KiWjr40SVI2O+uPsk8JdBbEaqs5LQ8t2KLIWR1S9CtsdcWi1j
VvzsLhIHGEwO64HG6SKfqDde/O9s49UKvLxNYcl8Fi7GFG9wCRi47q5CsIWXUDMUbpFulbuYADEn
i0U3HGYrea+LPvH7xa3PmGjxBi4OfrjvdwUWg3bzc4DVv6z0H8yJ6lNcqmMxNi3LzbgeiQhELKBG
x3bDdZMDc0vMnMVjO1ZPuiVehnT4IEbzYRUls7xBm2vOwnPJjs6h76cxs/eUusMnBF4b/kmu+8SQ
3+BW/IxaWm1Go0Mpk9XE983CNMUglgulu2TOmGVpVv+gN8UPd1nTugmMiuOgXdEOr10GUdw7J//y
WDJmA3JQZrucLQeLDbQFRrTxKDkh3IADWMHpFyDy6bCNRbCZlk7mTscRibmk9TOtLvDHD82qATGH
QTm8sWsTu6hvRzDpcDgJfSQ7AYvnireMQZ3Gctib9iFwe4MQkH3NlHtOhR7sMhlEANplf9c7bpem
rFgip5b6zSl1Th6q8RaoO8Mct6sO4zR0XBuK1OvsUq2h2eyYmT2OZ6sfui1TQQzaGZ8dBKOReLt1
L8dJ7NwkBFoUkkU1yVhsDBkGmzb2XoclXuLFBz3t5NPkyfyDtBFOzK7qwOOBSqVlWD2HdcTWpHbf
w7QI13WvPWkdPFQ++PIOAVOcXUlFiSrNhyFjnxeaMsNZpxhYejis6Tz61cba1qwpY4y9sd+KUP9w
u7Q9l8vWO0pTvP0DoBLbCS9wV9C4jbomyuPZO0C2wcat8t7PzZSIfjuotUN10C0eVOEnWgCQiZYs
1HwUFG9SHyS5jK1Ia+1QFWYKKnOm0ygqcWalKmdttiJcv0FOjNAJ6wMXRL4vJ+uV3stoQ67j0bRG
OotdWwBbARsT0N78pHCBsZlhnmuFlFPrk4mMmBR7Y3K/ibkMv/faEnBN66naW5ox7mt9Nl9qr4we
pCDEt9Bp2ZIk4PJ79uxuLQm5ci7RETTYYDE/jPU1UmBHSKV/ynLpPFuU1G5n/R/k9uQz96AoRzXz
so5t+s7NUbrywUx3CdP6F/CPyc4dyc4VjrBO3UCzU1i0K6HZ74PAot8GAE1koju7OYs7MKRJ1L25
5ER2wVQtUlFix4hrIxHBRhvkQbf59a0yFBUCWNh8FPPCP29042dYVqRTiBjSiiW4IXpK5gJSoFU7
f7lF+WBEJiW/dbEB/xWsC/CVh8LyiF1RC/vgKgCviTm0N0iezO3yHE6mlq/1jkn3aKId9oiEYNsd
51RqA/atRj0momFXywPpzQRli3eJVvUxtOtdVCUgSuvppaGvfgu9/RRLcpC0KYBqhRVJiRVzHIPF
Yd8lwqbFzcTRLt1fgJM+XGW904wrTw3GY7+xegqoPecuu2zwg1Ay2Rzy7TAZ4YZgdo1yb6bd2ogK
NOClYQbTYHTEDiEQVkHE6oCJEqOgvSGp6F1KonBpyZFsVyce/CT1w1VMBmsTNj3lYh6Vr6upae1b
0xUciKCnmbWk24KpZm+flIv4QJoY0Qv2vf6tjuUxdOluSvRx2M25+MUU6Fa440V2KlgbTjVAmYjc
6FK1aMt50iuf9F1/VlK/cRQuLiFf+VARGK+lKBiCcZ6fFd5wNvrorEGjl++TvcwGS7kMPwHfFkuy
lqaubFXbNNcaY0WEaIzUKba0YOdUWcjjZp7eGRigkRpkaFqoticPHgUyWJvsiGnn+z7EqRYJOgO8
Kbx09Gifs9l1zmQBwORjft0mglrIBry9HjhfmkcIqycaCuC0MDF/E0fOubTBUfZiY9hD7GcAeq/p
jJ0htNHHKgvYLgb6Gg4Z5ZaV5BnNY0pHMrSIirfT9yFzf1ZVFG8nq4v2sPyRWLSF59DafsfsegdD
/mZCS5pTRbs0ZbKbvM6dq1CD4ysPwA0tZVYcM6njbAreTtsCf673ciRaoGbUO8yGCzwU5WOyzOTR
yWOdIUrtJRfU8OLMCMK55jXOv7T0fti5YIsFvvlIJDUY6q+4iZhMSkfytCPinqDscItz5EUuo6N8
qSPUXaraM2JI8VRf6A1QnG1nPBNpTM5EJ/1vW/HX2DWfFAX65Ay6FR1aKGSliJ7agbL2BgLdkATa
oQuzb3o56Vt7HrNNqJGcprna2BZFcZu49I4otreKRgc2DQ6GgHCQvq7C1g9rByOMIDSuV6yAU0Sy
NooEfI9hRFEDycfWkPQ+XpCvHtV/Xo20LoNeGo1kC5io2Lkz8pXnTNOu96b+YM/Ts5GLfN2U9VMf
xHtnkvapKS0IBtEmS1V89ThEamGIYbJx1mPs0ranOyhSU9l1x1Kw/ezm+D0xR+hhGtdjiOGRcHEx
AdNzzEcE64RHjHTIe0fyS5HwYY7fHEIp+4qmSM2B33vNI0gZelcUD2NMLxl8w/6doPQh60IP0QqI
MMse7rZ/9OukqoBg2yaPbVWdZxIy21JJ7lsexufEFOVpbMYflCxzIo/5kI3My5jt03lmTtXwVrA3
eW89FfjIdFTEMF874UK5UqgOkmwMJ76e0KacUu+vnWPwNJ3umuE+2Hl3JXKeH+yI6u0uGh4bph03
IK6gRaY4vCVZRkUgQEVAfSXyAIthz87OFyU3WGPVr9Rp+7FHHEeT1a/UiTj4QqdIKn3ceNFoXm3X
JLqYAKrvU5KDqB5Eh1Xe/5i7wmOTuOyLbBpByyBeTKmES5rMFRuYhvNCgACW4MZsIwpyjH7R0weA
DDys3TwjeRRWX25dYDRBbT+wS1Fr6lYqX02GNd8srRA2Kr2llzfyoq1fyTm688B/XdyVW27EYVMU
/d1tKS5UnoZuQZITc1qsLokRS5wDrDY4bexLakQTOT4ZHxgYL3I7PEC7AsTvoAcBpErXnEICPxk1
gjuwFo6qTh1aEtzpxHaf4tyMLctIc0pB2UHBg7gUVBgGsO4h1s3bYnKqo0VZw7WLu5RlKslO0yRL
NnEYPFbzSExoimqmvHrl3r3Szs9TPRbfVWkt0WoKSoogI1GTBsJ4qGhvjVaazO7SVccMHeopJ1S5
Thqv3tVM5Q4yQTMJx5R4Id4t4ss8DaKbR4zrsWj78lPxibwTFQseXTtUr9w7eO4Dad2C2RtPdR9V
PHKs6TRVrX3ItTbdxVlqHZuAUKeUOvgaalPWPd1oW6H1rNMOUTcAJU9eVdYfAJ/jaYctIHqBGtSf
vIQJdcGXnfBLy3iTpxlOpbYHNbEKULEu5Ffj9ymM2THHnCIeOmMad5FXtjt32aXRDChZSPRp/BAN
Mgufjn1qizLZNEDyPwE14z1rtOCOrpr5gDYJLc5aqR3LqqufpaEecIaMGLA6aqaEV/S7tuCpy4ze
1DZLZ5jkqKVNxmbic70a2OleaXWZ/B7KQYVzFi8VO3h5/fsj4W8eYU6fktMzR0/Yxdwhv8dIJFEW
KvVaYzWXyqAMpU4/WLXSB8PgKaBDBVwPQRph2GqGf/PKv/mil3Mv3SSeZQlXkrKTv0Fx5oGJru3w
ylNWvo3LFiyB2rMb+lGurYyCGfiwG5sdwJoo3H85Uf8jDep/IjiZwMuiGv2/Jaj/Vf4eifrzf/lT
gnL/sJCRdCJRug17bOEj/ylBmX/ATDZhKktDLIITstV/R6LEHzjRF0e4DgbWcDy+6T8lKOn9wX+p
849jw1t29P8/CQpqsouQxa9mEnvRfzOeey1UvxZ/wUrU5p5BCdMrZIXarW5VhFXvL5/Lv9Cf/hkj
RVmahb3e46XIEv12+UbB7Niwh9C2SMQzqxSHJDqXcf8jbcvW1+3q+e9f719ApJYXBGNtGfzB1X/T
u8K8bSkNqkgQu+ru1RRUCzuogaNiaeIvb5UYNzprOvMbsDttKP5dmuifBbflF0DiMwy+ecNZ/v4v
Cl85lYOKIVjhG5ThaUyY8s9q6v6NW/qf5DA+SxOOmck1ZnPZLDrjX16lCITZKxaFVYs+c+7hiZy9
oHeYQ+v6x99/pP/0hqByYRF30N/gertieUL95aWQU9NOdRnGv0p6DGQgDxCFVvu/fxXif/ycvxj8
BWFAFFGTVA83iOPI3wz+qRhERB8InS9JpDgNZ2I3LGF8wT1Da4Th+gazBDy9CayZFJxH44HaDruW
+FkZQ7wuhYh3Te6ACRpIUHR0AWE85AcIRmZVl+3tPnzRZORdGDFrK2mG3SEKeinxbwLldpLmNkxk
3EKlBe/oJfk6p7t12w5OchPZcA+ZeO50y1U32KXR0wBN+ygsabIjUIrAchl/8bgufVA0qR9GGtya
Ku53zQQCNGwj91S2fXSyFPjcldZL+7s5T+wovci+ICnQFjPReIvlLRiAd4DWONpIPT9arU5f53Q0
1AZcAqswVDL7rLNd2heBZNqKyw1z36yPHFlpmK0p59lYjdVA57DvqhZqX+iYS2ZH9BtWUvosCxFj
i02z14wW9r0IQHZQ13GnBQRgDmWRUH5Dd1vjOSgxqFBdFc5vWtLML0R0pr3gXPOIXYLdOl8PuXxp
z/iMK4NOlEqJUzkyTgwwqbzE4eA9T1oO7QHTHKnnXiWa4/ezu1ABW7LInDD1owM/ewGdhFO8tdhs
QlfQei/bIhsYn5UWFN87xlA7DFjSRMMYTUa2DeR2aDdevJt0LorYqtyNkxKshx0NSMO0+CkjxmQ/
i+xcnYuFTdCFvNvSGoltW3XMBo3NEX8eEvr/YAV5rKBISVj8EN3Yg2SvnZMU0KihueMUoOalJE3H
+8aeWyQRRYA1fDz2IUnwPid1xRi6akH/giYBVNtjWb96YDwwMwnUwr0ntBkz1jRy1CmxBwXUDZXz
pbY6+7UJg+BNTmq8GbiyCj+iXdpcARTCvgVGZZIvuV4F+s5TMw3Jrq1i4y0BLPJDOSj7DY78I+Nx
ZmyBmDWcQh0uI+DFIAXjOii0NQ8sm8l+VO2TigHhNI8c5M1UHTpczPcJ3u9RGhDynMnpHmgwpGGI
dMEKNMGnsoNf03Ko0BtsaXpVv/XR8ITf6iPry3ObY2kDQgCWSiDuzWIOaEJ0MGmq0vhOv4W+jiG9
dwqMRlofKTL8pmVLVZfa1txfqUMMAp8njmR2xtcqZ1SeDPX8kDUpVplsxMCKmn3Nh/Sl4Fnoe0Uc
+og0za4QQ4oHIN43tv5utva0Md2k9md3cjZEIXEH6Q1ShNGrU1uSvQC1hoTQDNlbhyF6P1FG+pgG
nQP4u0lwfYe2hxc4Bg5ogKdPgwYxLdDvVRbX67YdHyHolFetJBghOzvY1siIG69kY4pmggfLrON9
1Kb9FrCBxjY05nxj9s22gZ9/AoHrLIwqLYBWNSzcqtIt7XVRhu16Ni1fltJ4tDWbLiHYP+6CvjI5
YK0i0XxyVH0qNRWD0i1pVu8GpW0AvxtIp8UZayHX8kLbirwQRHGtdWyMW8709L8BRFooXdHC67Jn
Cp1Dy37kTmp2xgL3ShbMl7cAv7oF/RXBN3rTaUTZFRgfz0GVZ+t8gYYJi+ornlLD5xwnPzFq1RzC
MqqpmIpgxBvWad7n57ot3rpapGvHSMe7CI3XfgGa2QFInX6BnJUL7qxdwGdwk0OEdLpzudLhJ9r4
JYVvdyIwKBmH075y9Dy668k8cG3EPbi9xDU3fY9AXQ8ahg0CUjj9M2frRSaWNi+e1o5uANtOhyDa
9oPcEILIQx+PCbz0RAVHUGy0i9QafY9t3+yTWaPqNXNdgrpGiqfLfG8CQF8Yt0NO8a51gk7cbWOz
56Tkpfe0rx7N6SMIo2g3JZSPwsRVTwBEeeHOsN+wHiX+lLT30aZ9ZpDjy1jh8EQ+5vvmUXWIYjpx
YX5gi7Gz8sco+zMek3MaeWrTG5VAQgMxZnHPaVp3yryy26NCLF0HlbFppoZP2WrQSmnrNvL+2qoY
54wZw/cWcmYuZJEWyvNH7jfCOCPwH13jmvfQrdeu01q/4AYtOk9RDyu9TLA0cUuYiwr7gr83QTdn
L5QIN/+FG7jYZvgD58bGP0Xtz7SxQG3dvQXgNud1v3bc6CZ1bT61KUCqcfCGnaEiF1XS3EDzaPzO
iFMKitNQeaso1A9NS4F9aKPCYnx1APjPSYkdnw5LSahzAuSfdfS8NbXASY0tMOMEPhzMUvuMLWoO
Wvr0jCwHd28xWSyq7KuMvNcMqxkNWB+DUX5nCvxuVhDf2o5WDeXdp9yado1ePOJmPAxT+su0n/5h
9szp7dNiccmt4BwT6fM7pQ9Q5M7OAFwsT9qaeYNjHUQ1UJKMf0fr8+NY9ZD/tHue5T8UllbfBM6l
tXl3lGW3nWSPZ0X7SQsx76Z4o0CBo38TrVGwn+GnULSFVMjAVBGDGBPUmz5T21AXsbG4v+igUmFE
1msQmxrd6sSCsEodq18J9kI+ftNi2PTFfG3G5NmR1qMzmuLBZs7jm92w6dzgNJnDmxXAoIQAFcGF
B/gUUXH1PSOCvAtNW9s57YLuD0mmBEMDA8yYLpGqLQxfG3tgqIbjeK28bpcXGH6syHgBAWXdUtV/
i4C0HF14ibugiaAemphzY2t+MZa6vwrXfhT6ljbl+3EG0ZW56FXduHfZIK7iKBpWXXvVLFDolsmX
Mp1itWuC+puL2SKcLCD4drPW9ZL9Ay+frpxEDxkdBTCPEaCq1N24Cs4kZdKs7OBn1E8bqJlfp0q/
lOmY3ezIO/Y0gu00TwbHFtVir7fuKxxJ41yWJfufDn8OdLIrXXbpBw2COLBrY7xj58Ot2wz92U3b
ZB0YJJuHQCa7QCFjJ3EgNlaRF0/0HVTbeprrw1zk8O4a5RJMm+3gpmnTzD7UgXVHBfGrDUl60zVo
hnlACWI7d1BXPO0JBFa+E+novCu2F/E6jufqgy09RpigN2Zo531yEFl/slNTe8jk9CTDEsQh/rCe
S9+vytb158hC/tJpdBhuyzhrR7sGiJuRnHlq0EvnkcZMFEWu3qjSo90bE06ovj/kOZkwLAepz7gf
OBdufBzY3XgkXt+8mnUXsiO0YtZF7LxBxBCq6QGXFWY9PgBfvJHiKs5B/i3jKjhgrN4MscP4KiEe
pefCXDpYcdAM4RHpeqFREwrpegkFyIir/J14cnjQaH7seCpQeoCzGGAdQgVoi63ZCoHwnoRXVRXV
XpoBQp5Tpnvw8s0mnU2E6wbHJ42d06bo+Y7MRQ3HwOBte6gLB21p/7D+N3tnsh05cmbpV6nTe8Qx
AwzTohfl80DnTEaQGxySQQKGeZ6evj+EMkuZUqnU6m1rqUgxwt0JB+y//73fHewRlJksr0tEJQnl
w3xx88R986lhv+scqh3GqKDx2C6bBqpdecG83W5ABg4bInWvOY/e/wfjzv+PogmI9YWI8I9Fk8eu
+XjLpz8ad377md9UE/Ob5bBrxX7ItMkAyN/2F9XE/4Ygg7ZH0xN3OIZqpt3fVRP1DacJf85/XWqg
HP7T78YdBBU43+AphA0Inln5XzHu/B1OHiSNqVxf4VhQjPaLPPPHMZj1cCpKYXGgWkJHiZN4CKs2
96ymfBiJ6RQ+mE6Opiy0GqKNeIyQoc1inTvhEzU/r4jlIb5y0ivSHcAq43Zg6a6+gnSkTntCOdWa
XFzr15gHwTPQFMx6aHKiu0z6D3/44P8bVeZv5UzeC1QVgDhwByw+mb95L2xvMAN1Jh1Hs81yAEL0
GjrUciqw27XTW/E6Jddx9ti1/EVS/IdYl7+z1uDJwpsl0UUYfoD9/42aEAUdFsiomzjkpafAeomq
Se/p/Wugr5HTjsFWUHsxHOnroOA4H+kaCrD/11WHGSkgz4miZIBONVGPNDUwlgsU0A/Z9lqFt5eV
axOispbvOssDjNzpqmQH9U/ehfwlevxRrOBtLCACQkNYkcTf2ZEYVDwr72o6wsmGBrXyqC4fT9hD
PqbRIySTVzvfGZ/9CJqX7T1SIk5otkmvTTlBTRA1h6pilfGkVUFds1cReC8p1dzHgw2DosRVFGMg
ZQJzCoxAQb2i77nfBpPSq5Jw8iqdBZ2UVHLhzekgSgcMeCqRFAtNlG3GugWiQT3XcWwlB0gvzsiK
VF8Z6/INqxpF84hPFt5OSQMUQGlnzYo+a+19m3hfTu8pjDVsCmpgG1UxowWEDen3MAdX5nEqoS0Y
Mc/oHDxj7IFytPgThlxedTOat33BGoYpks0yobecfPrGGp2rWovXFNN2UdD8ZLdlvnYrit6r9gAC
zKAsiBRB67gvTrZ0CogcuKZllIekJBKG93dhsA3MCZ4kVjvn7cZSjn0WBEDHKSkPvQyDW1skObRT
yQqECqxdFs0YQZp5PnswP9dGTYaSbV267dta7FNdOfuMJRh285CaER3vi7H/FEyDhcXxBkhsik6T
P/LNOPPLplbLQETklNDhCwOEJshvrpUypqOjg0u9NAuR82pv57JnldV63pVVBR75JuuSBKXex1W+
nNoRBalOpnUnLx47ke6q2nhPZBBxyE0OdheKrRHzdfBrFez+56/9Ur73J4mNS5XeHGl5UnCzpFvz
z/ewKcP5ExTNtHL6gE1Z1rz7bflAe+gdzp10FVHpa8Ny5miubZqi4q+B+MlKV8RIrKCGW+rmZ+xi
L8KyD6Qj9mYAENbFzW/WBkwO7zrLBHSDeu24WCPmGXadnVkAKccdfJf+n7wdtbzcP38JkVgF9DAT
sx5v7G+kVoTyKctsTLxjDvrGmh0bAF7qrsqhv6/ZT7Xl7ELJ/BEjQagRQjiXHhkGr9hiZFcc+0kI
UqlN3bWprlsXGyYLz1Ov/ccU751T+wGYaFgGU59sPEkRmrDu/L46tFVLVE779zJxj2WggnXlyC0E
yQY8SP7FqONAvRTvfU7ROTaElbnsQochuJnhce/ThtTw//ybxZH033wWQGQEWyqcr/5iYP3j48lJ
eqCpDtYFKuQ+c5oqoA73K+3b9IzbMVaM9rUJksdYOORQVVIccPSEKyKvHIXLi8kemgPd/eD6d6YV
PIkwJatHaAP3PfIoNrGd5+Dk0Zmx912u/XHALDd5mDGqdHppaLf2VkPbiukAS6ve2XVdbe3lXTsj
8UQP+uKHq5pPTzb+Xiwb43zZHefLFhncf/UATjLY1L+WzN6MqpYvm2ck/IBbAtto23OCDat7Rqhl
V822bkllsb8elk22u+y07dFV15awkQZqwi605u3nsf3iq6TXQLa3Tdw9D4VdwEBQT27QBVs/YihO
Y1CQ5Yg9c9msg2cKb/xl286Nf7zpkul+coDpJA3epkkPoGe9O59lPamoT6SY/jprC+x/y0Y/XHb7
Jkv+us36MyUIbB0WBwCZQeMFQ8DwXfXcNqeCh6paPAMMcThNWCAmi5/AXZwFhK6tNekZOoLD5grC
9z1vaLwK5JDhxpjgoi8uBUr5MCzAVTjqxcMwLW4G4c7Fnds4AQE8PCMxVjNzMT9kdnVMFz9EYNuf
2ZCX97otucEWhnOPSRMDRbRUxrlE6y5G2qEwlQWn7rKuPwOh7kRK32EWvUy9MGki9+5CrqY1tOQz
JWacUcZsl1KXjT9teMM8uCeS/FjayLlzHWC/lzHc/V5ucx+AbIVCR3QC4xRZrruy1u2xqZv+ZUbL
25pVIk/OTPaLumX7ehiq4DglqEcVr4pYqxzPvWAbHwSluLHsvLqEoZjuB6mJX5EBXAlZvGSD10Ha
0mCkkkr0+wLAgdQeCpsdj8ec77NjkJ0bg/Y1UuYroMz0NNG8SbYfyYTOrDUSPIXWTXE9NZN5TFmI
UNAYAMxw++yg0jI7sDDYtV5FOJnb4iESzgcXscvMnrFlH8dll1ZCblfcRlY8F98mo6kPlT/EoC/s
ry7qHxSaLPYX8gf2nLg3RY7/Dl/XUoOh3U1Clc/J0snNhKnP517OQF5wNx2K2rwu4tF+yOZQrzNb
OLtQDtG+6XBSdXL50PqqvoKXp8+hygi1KiubKAaWzh2mYXYdi27beGuqLNDfhYGRdnaDeJNopjgE
K0bscn7qJ4qBm5IDqMzaq6FSLZ32hNjNNrntiGMiklkIe4DGVnYnyo2NSLbvE3kxjUaiadavxsDN
1WpN3j9evbwzgeFa1gAZw5nPGGiuas4oUEByhvLS61ejpHXYS4M7Bet/0yW6eAtMlC5NLGUT9kTi
ClPe9GxadpXib4Tw4Vw5IVWvvpM9WqSWSLPQpmG3GVY7dySs0SNABTaZVhsPymw+RG795jrRSQ7+
hG869G6gb2dErkD1ciMRO3Pig56L+c1Uc73LE8iMXFDWFqOwwIdgJGDa+vzeMgKC9VU1rRU9fHix
f6rWH8glqqa8drB03E2zad66XWncRp4iTqlIw9IqKdaGHz/MLAeOIqLfzkiMH0brEHf0dXhiHUY6
LUOVH+yQ1lUrdC9TywDA9apM6gthQFQChmTRq4TmCELNU+Jj2EY/2gZ1sB5AktjEfY0h29Hvfu3a
In8ZKvteWJ11XRBgJGc10oOOJoJwlBpqMyQzNTIT105AfAvbt3cVeJ2g89vM92CX3I3lDvErC4zs
aI8LU6HABh7Scbip+8E/j2My6HXMvRemHvW30NMfIWHOqzwEy1J4GDdyL9lhpnw1MI8ZQHN2GFbQ
j+gO7U/uSFUicCJCUMK+LifqXGRBnYbNiuGiNYbLvPLXQ1mTUVvcpYaub2cP2D7kP46ZXd4ek6T0
HmTV0LFjfknX+qLNNbx1ExO0SBr29RYBot8EILOPTo53UKFN3DSy4gDp5xVi8mTOn7X2i01guNTM
y7a98kNHv/XVsgAZ+1XfDeNuNPwzyqRJn3oXH/wGHd9plmD0gDdohGTtZO1RNg3tfpP3EQ1gwKN2
PjUxC26Jsf0xMfyNh0i2bTlV2rXbXxF5e82yZ9Yy8Ig4/61bNRfrss1ejMLLNsGc3BZ8uquiJi8X
1cdSAhm22nnXde64jrPaWzpHOWpXTafZURDlrlyq51Wc8rXk90wrFOlcKNllCRgC9kDGwWSjtAsf
qBgO1GZ0t2li0LqoxnuMyZQVO9arEKbJxVHS3eclOE4iz/hBeRoTmVUHZ91ksGfsGBIEKcM0mYD3
gMXf2U38ogU3uSQzs1PT17B8TZp9lmu/OjCyPM1OCv8YjLYQfGQ85fe2iY86J7C/FqQWsmDq9j0B
V9JeRCnyUOBsFSW/BAGSo2OHslHdcYx1c0X5hX/xvEat53CYT/B7XqNOs4tjzAZV4NOBoa3o0XKG
76OxcdylnbXsl4jeLKEj2S3ZRhq4GjgZlYPhK6IIaL2USEFqfuOoNlAG5Kp+H3Kp8U2bGpqgdfsC
5Twk3r2g9jxgAt3k5vupVALaUfyVVul3eoKsdT2b3qWKaU9C072n9SNB7TTQoNrKxwKpXJu/vKc6
YfC9FY74jumkVMPWCfPi4NHZyZND++t0YNjqYgvXp+E/Z0q9ZkbaX4fWrE+Tk982yCHPcog7ThBu
St1YChGMpkguxvq7i8mTjUuQnh14DSzAARWck9FWLwWX8NwYACZj0a2JH/FA46u4QiAGvMEMdGiM
peDJLT6cueEfxke1LBcFgcO5nveS7d0DLmibNrcoEYeGM+Umjf3PSYn+cY7ds2q7GDW66HYAE8pr
b05/TL4o7+kV2aaF5R1ieLaq4Dsl5rrdKjO5kj5fcCwvw41Em9/NeXrP5svFKMcdq5a1Xo8+D1cd
hdm1PXMqBIiFB7tW00dQLQbocXxqc9YciIqU6UaYn9vOkNdhboCVHvsyPjBC5KvYsjkW1+17zDPx
ezLm9jJ7xQtkAhPFTIXdp+7NmyE3OF5NxnSPUOlsvLHatYWgDatfDJNpe8fqsdk5o8PHHqZX0mCf
gEZx7nMU9CAa0kd7DrjJagCgfeQv5HUetb1DltSlco5bXQe0U9MB6gYu9/6RvXfmRGA4Upp6Gzu6
VyMrUZpo0LUjtm95yF6gC6VxFOTWqIzjrsTj2D86gYByp2nVsKN2icNOp9S2QTEiI5zjjq1j7fLV
G4laopyTrchAKrBi3lWtUW2r4uTSnHwSo7qqWME1THAJZeX9e8gnltWcp4Ed5mtHoIYXQ/qlRUyL
RUMP2qqjBflGMCfuGz1OX3gK8yu8nfkdiyzOA0HTGva252bKNDVeq6CC22f3ec3sO41Gs26K+q6R
fY1JIKjzNTDXfNWz6QHQJGkQxaVjh0d39PrrIjAczKzEfjsbeX+2M3Ba5qTurAEmjpWp8KpDzeAj
tMQlmQCZ8m53nYWqIPmuPpV4V97zqP9CcDRPy9+7ckb9E8c13H3ipuvSHqKNM4XjDtW6ONVNbB7y
ygYUkNl8qHY75NuMbtkz90p2JUVacPET/K4fROSrhyqy1GOaZilzVjrtEWxYZCwcgARneVSMwUkb
XC1dfwtB5IulRUpvxEC/tpHE28yoAK+1z7Dvn6Rn1Hsd0U3ghKEL0716b8o4O5UN9ALV2EvkFgKK
kxGXhxCbl3gQRNCQK/eDt8BBvdCgBSY4dXcZIX4e0Fl+y8O2BEJmcoMNoaVgqxYwB4eQo5HPcoBT
TS/7iz1W8laUdJRwM8HyHdJ2xziNmYGdIfOhe097DCj3pQzLTadHH3MLG3+ne85nfeCj9ndeQ+ej
5NRB25uFuSD9RB5JvveSkxCfGGWTZEhAwIW3oQbKX4syWVPXx16rUm7LOroVMz5uPd8Ek1n80FKP
G8Cv7WHpihz7ke2z6JpdPEB+nmnbJXTgBtzR6a1xYvGBNtTv2D/DmiDpROgjui9i1j/hDNLCD3+M
fvcFcOSkdE5OCwYuxIJ9l4UEne3jr77KKTH1hZEMnGJ037bhvcPps8rpEjeqE4Vg73VUwaErFzHH
0ddNzdOjaVqPwDDbNuY1YEArlbK/F51o97JW5klATlwrywES1Lgrw+ErRrPY8jkFG7uynkIDbA33
RE7e1iUIfLGSuJ+pkQGi6JvPfRA+arPbA6kYVly496lkxgmr4cYHPsA3Bbuz0TLh1OUGCEMjQTpS
700Ygt5gC4ToFvf0ZmrCLzS4TT+kao+TJv8nssMivP+dAoNYLDxhSUTSv02X2nRIeYB6Z7pMpiuz
0VtCgDR9E29gFVUMO+lq8JHqp15qGnrYM1om5b43aGSoBQtI2pruJksTRkvefyki//au/hO6v2Wx
QfmDeLR5a9/+4/NXHfD1W/b5v//XY738r7ww/jNti//4z586/PzzSubXz//XSkaBLWeHgmFUKB89
8Tcfq/i2uFcViWIXr+qCt/99IeN+E77NE9uUysKGubyY3xcy9jeH/Y2As47+iD/T+VcWMvYS8f7j
xSckNkvJv+VKG80LX/afJa+mHiEbACPjmO5dyTon4MagvI6MKDpb7XAXuTYsFKdKHqdKN/s85ruf
eMl3Az+Y3QGY9cvvGOfZDubhtClpD7ueHEBeflPY97Us00ftuM59nc9vg5fYB5yPSFKN91xMaXUt
BQIHIZsevlgy3c0M8He+rj8CUpmHvqB0La3luo85g5HcYKXpcdbyZtCcgNvLwtKHYijurIDgSlo5
1VOobfsIHdFYm4NYOxYkVaqd7vLomlxBRN6IonS6lixZbI3Bd7ZBMb7GPXxKGxC4hca0rQZtHaOE
LhSrzZ6dEIeeKiaCjp1lbwMVy7VTOa9KUMXbsbjdtGl1aVNutliSb/VoQKp1rGw9zdZHavjFpc2p
rwqDfN9KfMFWo/J9FlDdTTQzfAci+lFq034ItcViIoFc0UlYTxU6/tkSvXmKA1hdggOdBr3iAEB7
4sVv/d6YPuaA3AVxgiS9kXNuY6uDAwaVqEWjjwKq87yUpUCXY4LREQkn/h9+cdN2yd5YJvNxSJof
5WQ4GD2R2gZFh26YzMW2EvNwJm9ZXDkNietwGJPzYBtwr9AtsjGQu5yz807lsU+taJCdiGc/0lkP
/UH0Z4qKq+vRpv+55Yj9srQVcqNlibXO7YhaJ0/EpMMGSaMKT0pboLDEccUpTDEv4jsF6pWPzlGG
7oOWpXVNDzBVNZlMTxQ2w+KcJ/EkkrE4u+T891nXZ3d5O5Fl4okaxPhxDMzk/HkqV6jYX4yEzY5f
jb8TcYXY0FFUfxFtPT34GbYiePGbdmRSCpvA+RrKdt6GSZ3u4gjhuR1RTlzIRFZnw0RrzQdyldIx
4gufFU+MX9Q3vxWr0i6Gs2WK8oLR6onaRKicmTvv2Ld0HDuSEmKRLPxT1nIWWUcSlEqUdN1axKG/
biJsHnL4XhotCKxp7p23uu25Bt0wO5gd9XgRniKuCWGKU2+ZbFZcaKn2LLNrD2Xx6Eh6JIIEExlo
LrwRnGCJ/rVUW9Z1e5W4/odZZcWu8At5djCpiVDfdBHlDAMegahHzu4xni/KCR3XsA1PQTr3p35i
+Aii3lx2rxzG/Dk9RH19DKMxvc0aylxDwyleoa9QtBbQw6PLYPrppHF5Glt7ojkBt2NLjWkXz/s2
Y/vYJdLhNJmck6aYr1Q7M5uB6Tlig2TBq+IW+k0CQb6Ppx9BTmMWDUEYPOumzDfpMOaQU11/5fLk
PlUEuo4JxyYO2F5908xVozdZxNoTyFrEZ+UqRN9irKFH1dgzbOqRLBObauiAu+HIzBolS+LswgZn
/ur4qjw2ZWdQxRFmzLM6Gl/ygdNeM/jFNujYnfFLKpliqfXpQkyzYuyblzFq5WHsOhMhbyR7gx9l
WxSpvkMhjkEKxkF6MhIUm7Esg9vSrJ4EvaJwKg1F/DTsHC5kXcJkTtNfNuXpq3L76mcYJuKmHd20
Wgk7Dt6FE5S3dgKh7spv+etRwlBtUan88USYf6QDDZ8diwNCQCElxzcVqMUvv9LmAirlaEUVqP5u
e+W85nsfO7yrfDxiwBS3MYLHdSdtYAUxsa+btjEhdavAcjibOQCpOZM7KU3Rad2A9oy971EYsK4t
WStHuiq2ZSIQlnt30vek8tKToHBuwBKsg5sB/W3tRQstup+R9/mVVkT1i+QgzQgrWNzQODtH5I2C
kraorsedhO4R3WSGpM3QHNyFipUchJuLE3cuF8JvnG4E+OO6aVtWUsQgitq7wi8dfDpUja3Bn420
yE5MSUMMuwT1PmxPZo53JSr85I1mW5J3RYqy2rH2VpT50vgkzBUKu0+zvdmTXK0TFimJ3gxmHOwb
Iu/7xshaJKagkEehRz7V0GKaH3y8sBMNEB+ENqa91cTyR5BwA6XlHeO87+cRLobQzKl+HyM8uOkS
py1i9aPp4Blx56ViRMAxcNPWhcjDDRAO39S8SJ3KZ9emsdIGd5sVRAiLCl1GuRTBrZK2VEeyk+Ez
XNA1gX2NjR2GIPcWbgpFY6wbolxg6KB75SIvIGZN966pt9AQEUWSeyW082knxN951PBElN6jhit4
7iYIfrCG7jBTXeIADSthn0Xj6hIL65CPuxh2kJtLBHqLU2cG3BLxeqIes+7qO+i9kuWSZlB2RfQa
08C4a7DlY28CuiDGtNlpz7CPKfuaqyklOj2a+fCMOzu95VN9M+QU3ECnkw/Ci9N7t14cR/1sUVMQ
JM3OWFQV3h1PNPc6I5oCNK/nMauxeVkpY2bFLeCKHCJoQnjKg1VGOwyl/Tmfx3cFAWJVBDEMV6Pc
Thr/7HJP3SUTLDot5+1Q8pSlXjJ/p6wb53JD6XBG0XA/6ytO5+OKWB0ednNCdKlhGiQmtlJFs/2W
dX9FqWTO7oVd9V0TZYd+6rurwMHVXIL7gH34GhTOT9lGrzMkJ8Ue9CBJPj6rzjfv1OTcZ9TOfESi
tVk7tsY6a8P00rn9DlmZOcvowovj+NnDbIf6RFigoxWt8g8NohJaRH1tW7LZmR7kyN5/w5uQHNjY
LjurodzkoffDrlEjkk68pUuGeQn7ZWzdS4+Fgp6DB8PgERpjUzzasSFuMtdqDij6tBrjSbuUDs+a
OfD2aQ1Wt0xNFqCTvlOiRoXlR78301UwavNtwr29mYlgrFU64oVovXsh49sxT80tOhYw+X+PJr8G
jH82mhBYIvTzjx1iT9l7/eemsSXjxI/8No1Y31ChMd34/KF0HMEO/L/ITrizlqIxTA3KZWT56zxi
fSNBiV2LgieHn1lG2N/nkcVwRq8C/41kp4V/7F+ZR1zxdwEmbjiO60mHF20T++NF/HEFT6fiUg9q
LxtP+KZWWvlXo5IG8tRYHQp6mp60jKIbB9RB0XdqOyz0Ax5KPLZS+9ND/rsSHVwfYOI8KedIwkP0
8r1dkn8Ko+C55wZ2xKt1+VVH0y28BbrOw4OGIEeCl91tbHNjZUuCSOV0NhA7+GRT+KsIEX5D6hrj
2iWiscYd0yCQkCfQPSeYSHfh0RvQsYwgvrFSOKueS0TYyD4N1ghMBM5rFvbL5sxkAUMXHKz8dvo+
CUOwWnHMHdmQFnMwhplfusbQcLTKysA8pxYUmlYjZrNCf6wT3uwUYhYJiZcfbKJOtMXq8pzn4qtL
mVWchMNwKOeLAnuBJv+FKjzs44SNpwULd2N5gJCtiPohOBEVGUZWatfOIPeqt+/BYlIpAOinroob
pFn7QZcRBrcqd8dDKGFIYJEiApBH9mNg5ryKibg1fffmBVE532vi94T1xJeY5ZdZ/wKkYHifS+O5
immCrZdeLY2zFvYx7J6iqloeq4skqvGACFqMUYX1DV3MH/OcnI3AGlaEtNs1XZLdFyBWfi9aX1JF
RXU8DduJ+/A+gBtMocf0VvCMOItafIFPANnE7LkKRRncAGymfiRaiI8ye2F1mh6g0xS7th+nEs/s
7LE5o6Q1MEDLhPXwoyngNLDYHODmF+osK7RlQ7FLTXAr50hY7XmOkwevry/FON67GbdJQ1/FUH1C
ulOoOc6cDc0O92GNEz7CvKPCXG4R998z6i5XLimzLgJwVcKZFT3obosWY62b29Bv9qTlm5US0yUE
BJYBSTzAEbqt4s7eDGMffR9q8CzhGN1wfjzUXX5ihjskhfuzyZJFMkbLd5EPVqCNT6xRbwBamHeS
Ug68gXm5VeBCaOaY24X7Unfnkk8Bf3DNyOJRpcDwGq67cph2Rd17e8cx+xOz0Y98joqtNJKbgrLy
E5dac105AQ50l7BW6HLAkHx5tlPaN/uE0+OO3Tkv3wDVnrF/RzdFNu0l1TBmHmzGLn6FJhDvs6x7
B8JgwZ5OP8LF7QWWPzy2WfFlxyZWhKW2OExCE5B7eUVBKj06MEJpJQjWmcPYGsz5T/CeA1wj/hUx
wYk2AU6oFjQVKYmfZmTZa4MVzBnbdrQRDmBn2GLtphHwH6qpfA5ytsGhBmobLq1cGNOCFT31MEYa
bBCd4AXgLJertGMtW5Hwi7qq3jEGxscgw+gShMOhUxyF65mYBhrdTd1bpBeICm50jac16EtMLP5I
3IZ2edhnMMdRQQ7Czy9Vk94IE+pFg4H+doo4yHUjJVC+qflOYzsX+XzTCfU5xJDBSde9OzH/prTH
J2Wpi2v4B6djdmzbjGHa7j59RQ0aFM5xy43pQNXdG7vrAyAiYM1t+lKYglY796rCnHnrLFO5OTvm
OSFeuRqmKLqOEOJfajC/x1gmbH1oKUYxls9R2BxzZ9xRE4RJh0zV5MTJSvcKt5hDjEUMAJWCqgca
REHtxVNztbdke6d7hBzlU9le6ITBDBjTtnR5P7Ag+DJz7XVUbGN77H8EwGNUWwWPjo5edGCwRSOk
0RXcZcOmBhqq7HyThaSxAmzE23FaxjVcZCvA4uZaBM79YMfxdQjoFcBVQ3+4T9uNMGS6bW11lCpA
R+7A9mbQp3Rvx4fJ0TWXrFES7SEkE7bDE+bJe1XTChx4YDQMpyablg0/7GjYp16R7TWAE+T0EFRc
Yr82vsQrwqNFTHV+6mPvKieBA8JnspLuoJTYdy49ZGYJ7mXiC7EdsGpUOj93oHuPDAMWxVR8LOmY
hQcbZwc60C5ocghxvwwfuCpWYwpU28vSB/qSFSo/XUOWhkIX9PF1VuTjvu6xt/LasBcuzhIzpV2A
mNC2JXILpZz6hAoPSgba2xlsrBZtBB/alJ82TnJWxxbSu0PmruKFYNJYvC3dGP6k3PJlcAs8GgBq
USrkeAcqpKGthRO2GYUrTJb6bLJY2PuV/WoiPVzXi5PGTYZyNXshjrESyEy6mG1MPwMqZOT1Ns35
lds96KGcdeBRelW3Y431TkEDIMBhQfNRyt4J8R1bTnKaF0ePs3h78sXlQ70eILXJeWxkeUtBOfPI
pD69SsWXFmOQhUGoxJqAtVa+sCqrD5PnvikWW5TW1JdhLKpN1oHtSRzYqQGH+L0YcosnOWXY7mJH
4gnGbTbzmHFInWkDnzUlTRR34GBqmwBWlKruuySpt57LdaUyxhq3nq/ddEyOwSzfrdnFiJDYH9Xy
8qdOvtmN99IpyOIut+B6dIejnyfRToLI31c1QfreiIcL7ucUaBSsJikArRX0yIeyvoqcAJSRzLrd
PGOs4jzPbZwv0goQgsLNwBMrYefDbVtdNWTqL2WksaEvlq9q5GGcjQuMnV4g2eRnmq+sDdzz4lgO
LO86prVTXgzw8dP+M8OTdSnmmZ1YYka7VnMUSNJL2Mb5hnBgtsakDBmEYsRWgLOmFVvl5s+MIqgN
/i7cX3Xz2HgIjOR8lvzmvB9V815pWnua9MVt6/Noj9/hJlxiXHBDZh+wSER4HIIfMx65ljsejAPk
2HA0YKyBZdtabWCtu4GORvKuy1Errc+oBJrzlttthzj7YO9Mx70Cf4OH7FhVat6MJcSjMP9KPE43
kP3N41BlLLxBo29C7k1okTRP5BrHPhF44Mc/q5BfDMzfZu2BU6rBKnVWJq5aCh4raLr93JYYpZqz
bodH4GT5c5VnL+6CaHLCudgnHY0MdW/eBwJCe+Nwwy6tgcer3WECiIA8dZ4hNxDKvAeyaHC2hyA+
duTzj2DbCA4vpCiodtE+HYrzX0otUtPaOhCTcTcm7L9D88ZOze/UzaHl2cNdXUNVC6kFQQpkrpsX
SlWUWP2xTvVHgq7TDJCsEPOXkD10q2jhXBUzEUvAV2FrH/0e43zqZTt/4WI54TCt+rQPbvpc38wL
QYsZPj1Maf2+uA744Hm6dcV0ApaAwFjar9lM50smKcu2Z/PTrMoDZ4kHK7crOnQ4D9VB+AOB8iFc
2h8N8AG9SPptBDlvFfZRgsEMNjeOaPqbjCyA4laALa6MiShmli8Ggp8iCX76QjerX99wqlVWvtVf
y46Hp5DeAQeu2pK+v6Hd8ipQ2fPym0wDXh5esAd4LzyX/JJWObXnVwuRWLir1M2fOrgia6tUHAYL
2NlNVUEnljVgNRVDF4VtVvD7WGtWGGszyZ1taYjxAHDhs64Wu4bHR6FNIACQFn/GMNPQygaoEbQ4
lAtQrQhhSzmd6+zKBbdm2Bya/z39/t9Mv7BWFDmbfzz9XhBAmz/t4n77kd+mX/sbBduKtLbg1IqL
/6/LOOvbEktiLFZMl9T0/HX4Nb9hgpfMxOxmPRdP+O+jr2T0JbVCtwqhKolb/F/o2GbG/vMmDkiR
bXnsAjl+4sbmavrz5JuUegolpkJgbMC0WYc/J+VYXqMmvYNVg+OIBL+J4A8wJbjwI+Uy0Tjs10yO
zqNyk6Pp4dzyHQ3dKQJNj51dXIkiejXcCP0vwMdnK1TWKeZA6i4PlqrNt5XDWXLibIjs7amdrcJq
BaoAOLjLX4TmVByoSqGzk4TLaNC2M+LJ2nIcHdZTl5b3HraJ6w7xi2I9vmRNSuYJHO8XMyYmmCKu
Vk7FccKzbQoEtKQQOiRxCx/DyyrqGejHGxdGQKHjgvfJgTCurH7DIZ5JXGfXRux+kq8HcSfUNZjb
faJGeTsFWh1FwwmkccMl82twjq9MZ2vIfO8N5UfW4w7jaUanX1zRq2P66ffFrS18gj2xZZ0qD9tQ
P/a4nxbGAZyHZJv2S9sRDtkBkFeYcWtlJBw3CGb+mrnoRUFKEIb+KIwRh1RSL/UYlG3YgttVvpAV
YpU9tfVSSO4VT1E8vMx+/9h3/mOSc1jz+oRzSFvzcilZdJqo3ohELuWH0cV1Uz6RMVnqPxZbS77p
uvxsgXrw5/KE+rkuWCXVQH1X3Le9VV2L7I6ELr0aCO1rLgvU7gfnFkeyAVJsYUksVAn4PFdmJ1/r
DLxtVX8XqWIBUUavWeR3WMb4AKNc4v0Pr8oFVlFCgd+k1Wz+H/bObLduLM3Sr1Kom75igJszgaoE
8ow6ko7mwdINocmc5705PX1/lOxMSY5wRKaB7kKjjUIhHbJ4SB5yD/+/1rf2gOoPmrjXKX3k/WGQ
i/7MjIt0pQvAln1anpBbTezJTMIQPdSAaWywNAmqfZnutju+skuXnsnVlOKh5zaDIbDxLQtrJcdI
bnmt7nwNLUPbD1fZAFdGufKhLkESF0BEscs0ez27k5RK0D+v68Z7ynoQf7m9dkb73iFYwA5oAhjG
TW/oy8ZGIIikM1v0PARS+fpZU2tfCiNvNrHUbRRVgPCvqiSt1lMxOkdWpbrHvO7xLuSqwkoQ5fNa
WS7bs056BGUUhr2luAzt2ZNnbmswB5XsUaTnL7tufHFC/yXtDO+YueO5rSux1fI8X2Kf6XawH+4i
WQ8rq0TbsUgQo52CR3FPowgxc9K1VF51Qq8a3E70b/sjnEZ0K93kkC7GySBRF9oCgjM6LJe8qvgq
kAEKZTRHRyIKm2HZhFXuEdHi7+vCuld69GzOEbSpx9LWknp5k1PCIoEPbW08TOOaplaJ0ms891uN
riOGI+geQXSmzIZdbzGcK1GHKKNoHjiGugzrhGoMa0Tk8vo9dg/6XczIZLyMxG16XUmQ5XAtiLMT
ZrXBv/ISV56+81TC0shmC6XAPfusJ7dxTZ2ftjGm7t641dGn0dPDIdRX9oVFD66U9iZko9O0qDwt
6zb07FUp4OqMHnzl/hzXCFZKA5JCPlHJQWM2cYsrOp2T2E3+mR30yUqbJeIuEJ+tWZCUbhq9vrOt
FG1ppl8M47zQS4Lx0JOxt+mwxe1yEW5jFLon/I9ncoB8DCHDTnMdmJ84ZAYf4qE7JYB20j0m/BXr
en3t4ptcNCUxXEbEys+miAUNy8f3mdRbBlML6xIbyTZiqTxRP9lUs1opNlEO5l37iBvC484PitJO
i+dLm4XGYlLbmBXygWZTkRjmJJcgM/WrvkR6uvCQDtAuwHNB8RGZl5ua82n5m6iS1hnKyZ2m7KPE
KS+MkmrB6CNjRlbcPHpZWl3BHbePtAxh5zyWuxBY2Lehw0jD6GASfJzhARqd2RaB++o08SGFM2IU
HaUdsDLTWZmh4x1c9vVlIr/EuB/g5A2XEhh4QlsNuO2h0s2CrGgWlobpkH4RkWChmxRxnO58ImVr
3fSdWpevyHGBAjGzWI9rdlhuWeU/NKV5R82BncSgOyun6y7jMG7RVoIDUHA2jscCMUOWQHqYWrPa
o3br0DCoYOOYOEHtsZ+WA2COReRY95nkRMOJhZcb0Dprtdm6ocGYIC8w37PFumydpjuwa+x6dttu
EbAT7NUisjSpSxgJok/fvMkVI6KD7arwyBIXuGmXvPF3Wqtf8FyR9+m6Z0Y8ndDUao+LDCU9XSxg
W7JL+HatJ7gZx1llrVVc1KSO6zduNuVL9A7sr339RYRkxPWlPCcZBRmiBnoQpA3ffxJ72FTcTdyy
4SA/hLTfII+WSjYYGRxn9qKQWslms9MTfVX17D0NwBT7TFYYKi1jlVc1KU888JpGRQTWzgjoGVQx
rdkeKroLT9qTKZGXijJTo6dQkX0utRqh8DqaNq9Uk1VjVWLdD/EpKJEDoUnqf72Ktp2d4kIamPoj
SFbsFAQvoBvcQIUGIF6qGM8ZVIdM8HYi7Ut2iT05t20yGCcFIg3eTXYqVQaKNy+vVd88K+rHlaPi
t3jx/69W+5OWkIXTn8XiHy+Kbx6y7OU/nv/X38tWPrzXqX37zbe1sQtV0XVmTzsEAJ+1Ik7Rt86Q
AzkRDuOMcDcA2JnvlWr2bz7CZ5LGkbfpFvmY/1we279ZjkO1if+nO//a6ph0+o+rY33G5vkuYjWb
AyKT/LQ6zvCdDFNF6KXvqGwFDhElNFvWnYNHeIkS5wy/PMRyW3rbKGJ9OxjuWWr1VxOMX0giJHYk
mS3XpuNRr4DfkkvztptoKo9V1a1QwfkEonb4otyqXpXgb1clK5xFLKV2EQKGW4cuQdZj5dxPkkxE
K27YCdtTvh+blvVlAbkYRo6/AfRKjCmxE4vI4olv0ouwaJtV3DoZQqxqo1pWCMijTpOEF3XMKYep
wGxPqP+u+t69drxR3kVFS0UcbY9MNHtLaa84pFctFw6QsbMwR0ZXRTDf5noWW2p84iGtWjFv8NOo
v24m+EV5rN0CwuzXvpVeTD117qRgDi+iLNwgSDfWUePqO70PwpWWWYdu1kZbY+ouOYfwutdzcWKn
ytsb5BosM6y4hrLHReFb14GiudSErn/gyVk87YFN0hDY4m1tR4oPvb5uUXHoBlgWU9s1gbnQFbOl
odAMjbl9z747OaOxf+KFNDEcOwTQANDEyR0WFhyXrTVmHtI4HkvE0XrPTqZ3qWBZilmrRMHP77Dk
paKeUwRGLF1H3gZm/YPhteJGM9PiUJChWsuO7kTvPgWY5zh9dYkkAfKBdF7GnE2UgZF803WljoPA
M7EHROKwBLK5tdrKPyw1aseBz7X1WeATEksh33MIvDMinKfEPT20AJgQ/E/UQzPK8oNR5WTUlt6q
qip7ETc4PL2a8o5fGStkCgdTE8JMsYm09m0m48qlAluGHQjwvKLeRVwWzUoqxGFbsqJu0WvnVMMC
1ye9oSYauByNaO/3mAr8BGlQ2QxkcQjukEcS/E0+Ynn3K+qHQYRuGZKPXMWOR5JE4KC1o4+6a8iY
3dLBp+Q+ZdqKhicFYYxjlPiYcL3Mcw8k0QXblrhoN6DY16FN8CdiIIrWYj1dkUSFXBpxqDPYW89H
gwS6+aVrCipeenFTyEI8hH60qZty57HDUbiUjqrBrc9Lj8j6zG8qKMU8wbUxuqd22+9BgbVn+pBj
pKPHSyuvo5nTuy90IV4SbhoFKVOsmE4QERkDgWTULfMN19pf9SPSLM90UB/BRF7XSegd+KOOQlXE
6PyCyVqAuY9XXoV30IartzbYHDcTtfzKEuklKRakTvakkaM5p3xGIZoIAQJAE8ccCAhkUCgatIp9
mHgbMlSnXTpRNB7zZGT11sWH1OCh5fEO97gTVx2oh1OFsYr+GHauOu9ZcXNnaDaoCs15qZHQKxBq
ULZz9+M0w71GB8yeqUqbmXTMj7FWOgvTGeSibvL+lrViSqHaXvu1qBGsmyNuEzFjPkR45vbliTAd
iadbdy8kYAXe56TYhSXBiqWU/RfQHXIn4WssY17mTVtJMtSkGtHyetlqGLRox+KZ73KKKN4WaM37
uN7jC5nICLB5UxEFLgw86ScG2qlNrRHG8K/XsPbxU1O25Vf5X/Ms/1RWYxOHkXyto/zzb1dlzv/9
9J/84YE+HLf92+tBwpdyVnR/+Mv6tfx0rl6a8eKlVdnbOXz7l3/1h9804n8yX/ueq6Oy+NmMffnQ
PMfFRxnHP37tbbr2f/MMOLJIt2dpua8bKLvfpmvvNybpeUIGbfsGAfpnLYuSlTAsj2oLWc2eAQT5
ezXL9H6b2bHM/LbzDZ38L5SzxI9YiRlMY7qeS4eLwtYnHUfpFC6DZkjqZursm5SabxpDee2sOejS
LdYGTLDl5IcXQxffaZ5zVRVq9+6Wsf0Yw7L4j0Ll1IYK2f73f74tCj6yLTgJGM0ISeZRUHxC9DQ2
WjA3oH48BflDNe+H6YrrxItSjiD+plmR7Uwn0vmSVeZDMhqXmtvepmAGKY8xlOKzuB/C7rwvMzTe
zu3EBI48lTgb/O9ub18NMUh2v7PwXJI9UngOfqGJ8I3wQZJmuAjN4YI1NZBdLTvzFJ40HIZXRGBg
XBQPppEd0+vJiRMRL1J5p0iYMQmmHj4yxU6sygqSl9QFtpQnCm/VQqff1fgo7AShhonTXrahek50
86gNm63HiLVwcwskPyy6wGiOAtSdizaoNyIwb8owPc8qsAcGyb0EqRynCYPmDPVJw+LOSAlsHWR1
LJzuwKXDv7B61RAejC9AwXo2I3VXt/TlO9EsW/D426To9u1k7PRBzHy6cAnZEJdXfzEE/nNnDyQt
+MmJS2gOuJBhmWL/gzJxZ0faUS+T+66rBBY8QpaT1Mbh01+okbDgVE9OyKYpUP1X1/WM6IHASe/A
xPTlZyl6ZG1hO15BSkUl0G6QrtmN5kYRSRGNcxko6W4tvTiLLWY5LXPPbWavLEcNp0uCUSPnVo1s
z3XnriGPQ6DwXgxO9Dau/SGd6XcefSzarENmcjUl48/07BaDMAS4Oc2effwaCFSz4JYtyCT7Kizv
Ekn/mVStpDBib5HRRJwhmpufP/vmjG35+Oh7wjApOs6ccsP9jIhyvEoPE/TnJJxOxx0KpIMp9hAw
zBajHAJUnsTYSEkiImFBolSownwpq5sKKu9C85E6FBVLGV87aesGpBCfsgSVt/RdHXt57l01jXEl
+/oAbYS7qXX/0q7FdZjEPfSYhkC7tDmfTGKNW/TJ3giIVoTpVRY6q9pugsXPL1bMi/8fLtahEu8Y
ruG7JqPae9FYM+GFiCZEnmJIyO4p98AjJgwD0Tax3ePcYk5tgVAbYJfwVti7cAifahFlCyoMx50+
upB5urOfn9TMbfvhpDDqMATbPsq4z5ygqi8JAXNH1uQBKYFmqU7qtqKa5Pn2Mmnym2maNqmqDxl/
Drt0vGdvhaTyCi6guclLGqiFy2bGrfz7Si/veVHoQLXX5lTco0I5rDsifAZFoU72W9HjLUkzWsLl
6FRgoctLKXoyicVXcIwbBpcjBfwP0DAlduvMZ/CY10QwTfx1Y5UslUpEQFTMQ2L0WrYwy6FNv45Y
GhZ0EY9tXSP4JIiePMCFJn0AK6K6UrA9Cg1g0JAQ/gRK9LtfqOnz8DIbYZryPu32GBb7VBu5dyoM
MiBuXBnF02rJEzcsffWYeOaBMSX35cDIEJZ5uWxTbUUG01HjOY8MlHuVYqj7+Tc6U9U+PWWmwVQG
rWKOHnA/TWlpSdD11PNKTe3EwEHUFSKQ9MRIejT80qR9DdR8HI+smsf95x/9O8+SSbvKxSQ2t628
+efv8PEUGV19GAyGu9xMj4HkwNGSvKA//5R5h//5CjGcMVpYiEBBan26QgX6xoAvwHsUVfc+OHxL
BQ+ul5+Fo7M1u+msgBNIsYwLxk7y1FkEmkek1401fREPhos4lZEAoVwm4Ce0YzLnT4GcbIsQGjMR
afvKDdaso5/qSn2trHaXpGQnhh4pw6GBKiU0LmWDKDC3nfMksbapPR6XY3op00tr6o4D23/BoXAc
BqQTZkAkKDtC2rRFdNLH1j63/EvPHc7jsr/IVQ9gjfK+P/hbqaYnnCxHRQ+GBF/5Ogz050aMaPOo
kIMxhwc8nft1tNNGpCJeXxBfdAGp7WxI67X0iZPOhoVBK9vJJ/7DgASJZtyffMfzYuTT42WwinNp
pNGhtF65Y+++Yz8r+pCvF3B7BEalDLP71i7OPFs/RWx42fup+SdzxA8xD/NjTPGGRZoBtdSfazfv
n6o61CXEAobNyvXWHiSVlYPSf5VQibxmxujWnjTZOhtlTG65MfEEEPbz80dOzI/Up6s2fc92Z4Qi
i1L70xINLZinGex1MIlNA1vOMT0mOOd0oAo5X36SiHOhyDYGMhQa8YVs8c54FuqBn5+H9dmES6Is
dkssuEybKJmd+dV4d/elK0asBdBfANbyXY9s/8vAiVAD4MWVTad2DmIdekzevVn5PVYVwWIN/wqz
vLhjRO22IiQyWXedozBrDlWTBxtvBuSO6JEhA4WQSCApL3G+uxwfeXwvTpyh7baYQK9Uma3sdGgW
WupfunF7rlcQCLC4GKwfgJG4Hkxc9EeFr33tKQfZpXsniKmAFECHEuSQg3xEngxGdKC5/Q2GJOpj
NLX/5JH54S6xe6AX7kERnRf31jxEvrtLymrTqLRh1Tnl9KSF7roHorsqrQymR+Bd/fw7EeIHIJug
D+hjz2MrQVeeTc3Hz6MOEiHrZkToMV56LPqQmqDsKVFGk5XAbiLaNh5jTNseW8V4Fehyk8BTWaZa
Ctc2aB4mu3sGoy9XajBOh8w7T/KBQh9Rl5V5nXTQIcfKJt1eKzZUQL1dqV9rwLtjgziHicqUSsR9
7/pq4yovZLPuh1usaQ2r4mzOpWsjQD5SPvSh2lhtdC5V+FyNgVpmJcQQJvBmE03tyLIJVgDiy/HG
I9cGUpiBvTYFyok/xo1ZC5O4hm60VflKRPGjD0ocJqV14eqwJmVCoIJf6oTMcOXHWZhnK7gW3ZFO
Xeje8HvkAirw7CNkOO6qNNLuFvhAcY+awDzVBmSHVaUb1/5QX+MHA9IiKYl0FkwMqx/cWyuYjCPP
Su/LGPTToI/Jl64DrC9A25edEWCxtZJd1elnFTF2xzZadojrpB4O032QiIU7Bs2WfMweSKO/dGLH
XNE+oh9vtIfG5F5MJmpx4Z8VxRU41/O02LMuOh208sCxumxtxCZxgvB83MYisE6r78nyiOihVcT9
Ee8pExQCABYWtVPde6G8UWmNUieLtAvDaSuMP6Pc0IKabjM9RbQUKXYbowdy3tBXlIrQDI1BBwmK
cU4iTd5lvXVAlZVmlCsPbX+4jdMBzyyg80jop2XpAQyRvGUmTjZkFbMqyBiX2BthUGnsrchP3uTU
7aCK0SLSAEWg7sxG/c50B7ondremvHvisJfrRPQo0IitgOv3q4EmfqvC23xisUY7Ra461ynWUWwc
Z454hDtCJoaynuGw7Yd4KE5JqFwbeXSU9ebOLPUzWuxLCOVf9LljPWZIc8uJRU4/qosi9K/M3L7V
IYRZID0AW6h72khPGdKE3kE9ktbaYTCYJ5Qjt55WvphRTq80RZogoi+6jAUhnCNQ0Az+njsVtGJ7
dCNUg1jAo9QC6jRkFh5LVKS2JGuQjcAyH4N9hPhfAJ/ifKKFH6PdcyaW10uzH1glgA/zDskf5VQp
Ot6kjcB9DW4d8Ck2vVVCLeo4EbkXL4WFuKAMAuIIdGDppp5vXYLLsLNm3QbwVP4I7avgue+Jnu/7
cQlOPd6y1ci2kXLHE7q+/orkgqes4D7aCRVTNgHyAtZLj8tVIaN2CM01AOMsJT6ApaEw1jVgklBx
juEBMraHeLTTg9zImmfWwjQXabN/mcpYXDNbUyGt0+6CMqV/OrQxdDeYJWgRGrS6QZ/iqwJFn+vF
YxVTnQ01c+LDTJQEdi010gFpQHhBbhySO2PcqymvWCX5dbohFRENRtfa1tKMcwDg3CMwK2x0jg0X
+E3X+erJzdS+i3vntusngWrEcKglC9nZuzYOKLpL4ubSsqU0HEX6gVNE4ZdyouHm2d0lBQ+JO71A
GBNYo4cpMIA9KDMybpmYtjEsN9Oa+k1gWvj5MnfcS5HdVl5MW6FU00MXSn6pak5BoweYnl0JCpJ0
vYXArEYHX6PNr+HH432r1jonsAZ5BeNDqlNwpyRwA+dl8+eAkLc6qV+yjUOcwjZzLUd/0eMZgVhf
HIlEXCkSV9oYdoCWoiPXU2TtKVpe/8qy21uydyGrTNwtghr2TmDd5iEwoNw5sdvuujLR9zY+H9KU
zLk+zvEuzu7LDtIayKhj+uqURAmubdzqLIrjcQXHCtWKnpGJmJvoLBDuYRBRT6UT3AdCu08iDoZ6
fUU9AsZbR+qnqnzmHDvaqsxUOAFPEq++zkN16mrs9kdlPVoavMq2uTRS11pPmX3b+D55AbJFeWAd
g1bZwN/B10n6Beh27NchIoYO2lGiJV+Ruq60qSeltgXFa+QvSLbjZZo7x4Q/XKPt8haVFNVp36UX
hWXjACAOYqFG/6UIk/0UIxgfuy8DNPdFi0+qr3FEgDpkHKpJphCxdo5uFB+NzNFCltwYkiiOvTj7
2kROhtvExxba3yYm2a8aLqKgYDwwqXQrixuQDdWap+Ccrsu5anBWFwUulgZPa4NXl+QzgsIIX9Ti
8uuUNmddDJLBHEgWspEtTe42LTxW/tqXjrpB0ZbrpsxvlJhArJBPxRxinGgOkRutGR/ZjcGLrqjl
58PgLJDEHTGiatxPfU87qMFXbkWbiBSXZWsDV07MaW8MhJGV8VdlntVqeKjELJSakzroaC6VsK57
5J1eVJ6ndXfH5oCo5zEeySDqXqJIE2CRkv2ARWGRFmw4c9044eG/M311lYuyOeic/DIpkoNoCg+b
wcbrLfAi6PaqqsVNFztf6Njh13UJQ6uBQqTN9BxZ4jn2qF5Ztbo1ZHhdJuwrrHzcTC6GCVrt22zM
biqtvacmu1eZceEP9kGXs59yySmJJ4QrZCtbMaFMhvG1VOTVjhb5LE63B9W76vAzxF1+73XJY6TL
L13sXSJdP4pK8wCC3QlcoGNJjXiRt822ZC8dxvlVZPs3Pr7MTKJ3JvtkaYjxkk0c70VUL72xyqE7
QWNT1TNOuR3654cSRSV1RCDSdEdqRRkinhB1dE/0EuFVoBSHddSzXWruJ1Vb81rqkpyhFuG1wnzt
s5ogy1dL1VVStedJ1N26PbdFQPXj4cW6Jnr2cBbMNrZ9FKEceZDMpDjXmx68rL8y3WpDwfYry5aT
NADZM/ZUH4RuHSQmO9TYvqlNBefMMQ9UgQIqEskz9PN8bSbhpqQQRRGhWQInxbnjWC9ZGT1Kp38U
nU/ogYOyT/BkeF2wKNhaDK06LFM6la3XneHmftHqjn5wwpqyTYODzqrpl/n+idYNL+lE04SFlVXk
h/3QHmdeddNY3X0KbhOxOIypbtS/lBqYjDq8qufOTjAKBrGAd2WibmoX4YvdzrrqQGJWTJ0riN3r
BukVHqPwixUFXyXOmQiSwQLQ6zL1mVqqvLoQkYNfzcl3Ye/NIc6zsWfetDr9BZaalyIZKV7nE6Du
3quOGqR1y2z06K2hxhFGdpO3rrFgRpBYdrCfNKwlyMklZYt5VlsWKcL1KRbFIZBlGBulVqx1E7V0
OKGAM3sIfNQomMQw5Sm9pD5DQEZk9cT8DCYBb0wyTqtWToR838mbw6n0o1XvmwqZXmStu7g5QIXN
vn8s9roaXzzPPBIYJFimnZaNfWx48ZWNFyYyClp32Ipz9CV0vDu5DE1x2bbDVy+JLiJE5DuNO2hw
6ZEM9rYh41MrN5ylQfUGHaGF0ky3QCNO+q2ULeAw8FMrouAeuiA9KduJhz2DcJebBhjG3n40u/yi
NFi3qNq7dsnGWONvz9ZoVZ5rS3FPddJiOrdABIXPH/UkNXLqQKs4kc/E+vYLR2PJYLasSBPFOGL3
FWsB7C4s5kua75nr7rLJvMIZGu88oG63kqr4TomeLGwh/VUWJ/pt7XUXo4UtS3Y4shpwc3qXn9QN
ZbmQ9R+WSSo/etlfY6ybTgzbDdFM5dOyybHAOBm+DIKdIparivgRXGShInWQKLhiDtUxAuM5KBkR
HO7nkdnVBqOLOS71dkyuNN3Oj3HtYEEoEQMstCgDep+XIMeWUT/J2zoX1PoJpeZIGMntBlaz780y
HzYEU1MzyGYV7BxBLtBNmXbZLkR2d+QDfFkA7WCjEg3a0G16hQ6ZPrl5aE5slMHCjLBdStoDy6Dy
MVmOFlRxxyUsfOSizFiEG77AL40r5bJqFcA4+8Fx4MmYZBJSbU4f0C1VJ7D1EDhKFnqOjpJAGtqB
7kUjDC9eAeGnV3jhywUcQkhhFG7Zu5k2dnpx7o0YwFI7uM0QCKwA3+1w86fhTEQ3pmNaFs0yI40N
bBmrBoR2KECShI5qzNZh0HWWyBEAcJwai8bUg0XmdJQIbCqrVRDeuWPZrzUq17zb8UNRRl+DPJen
U4DpkE7C1yGxn5PcOCUgm7CeHiJS3z1VjC4DDhxsX9itKp+VfW234Tqyo7u+pDsFtYNhCgqy7dDH
YFcORK3GLIu2FDgwsd81RpfI8/slsUIrQgXrjRuG+c4NwuqO9g5mJj95mXLFWsRvwAK7bCs6xuhD
9DHpQjVtvcOJ/ZWXw6bkmSSHYVhlu0hrhm0xSv2uS/gy/DlDHYzrtGevOJzR1hsOpjyaBb7dso0B
55Q6lYwMj+Io2wXekZldg/hR8mvSejZgOG6A7ED2b5n+irQ69nJ970m3Oa0Mqz/QdOuwy8KLNg9f
5o27IO55OZTgCSHB3OkdNq1yDN1VQgT4rY7xb24e5atUTDvy/qaNOzhkQ7Shf1r5rAwFW5Bt6Fqk
oRtaJDkhFglpqVhGiI7sNIYyX/Y40yaJ+MNsNdCNLjV1v5yxpd5ImqM3HRvlfeiwYhvYvw8Fj1aY
PgwQWjd8Y/GS1/ZeWIyOljCutMIUW3esKVtNI9nHwx3PPdOVZ38p3RaYNks0SBkRddWaNLgszh6m
pjtpcIptXXUfaXAX/N75CrHXX6QdaNfBqctNZaM8FxC5aF/M5cp2J0etX6oysfdj4iTbCm1TbXl4
2iKmh6ohVKA03WUwILJm6K3YW5oz4QZCawJ5fqWsMTqeyy1LXnq5UV6crrXBoIwUoDfPoiidEUHy
Oram4Nyr+v6wkFV2RHL2cOYbSbWBdSQP9V4d5sJbki2h7UvDtvZIIuvTKnGzNe/riy9qc523pGuC
Tl1hAcTFT/xmRbBSobvXZHY5C0CBi7YaeWanhtovhiA0QIeFXw67KWeplU3jxiKtlHangFSWulfo
RH08nCwaZD7gUySiLovZAXjWYTvbHQPNR9wiSewyQdovsP62p0EFWtjTQpQpZEp014nbwh5pShLv
Ek+twzY8cFPiIhUZcuu6ioazMSe9fmFFNvBi6a7bdgp2sdX5S5n6iG/8Mlp6DXv7WDO7wyKXycog
RJvFuI86lGbQuZEodQWAvt0IjbgRVdC2TOWK8oOFYCbZuwq/RlXnu2FCwJ8rokWBqxbqHtjsDDCS
OdlPyC3nDedhWdvdoe30alU5KKLpsD4Kg1GV/AntponjU686zEqZHaShPm0gIfjweDHYz3jHFpQJ
q2j2HUFvDOtiVrYnWRCcOFAquzx3SSNR1TrUybTRxsRiP6V09DSyXcneP0KOLg/GAf51VY/QGH3G
26rRefADNW0KE6L/IORjPRjdUs9Y6w2VhjKf2Awat7lYl0V8PRA8M1cze+ShAysDD8de66KH7d3t
oEadneEXZRftKmCftkOxZW7rKDLJpqSrXfh+9dC3k7WWOgzcKNRuk2J4aSpm9AEX9arKMO9G+rSM
OE0Ebrw1HcEslnC+Rm3obDo8fNsIwtoBs8CTURJFAZt1m0a5s/dtVa6NLHKfxtIgrlIJQm8jv9m1
oyp2hfRTYAbweAsjOStqcVEn3nhMdwpFsiZ2/qS5eDJy63yoBCFordZuXY64alV9F2iWu9WzkL2K
hM6i60O2LwueQAGrZqVVqLe07CuhAMdp5SDRdmerXPSn3aTPjSzkIYZLsIuDOsSjo/WpzeOl2FIn
R8NINIUb5KAnPRksidDP+v5oyNvdUA0Xr6k/r/Xc/2f0ud8uZJYG/SD4QTn0JgCYf/oqOLkq/71/
9PMD/TUFEW19k5boB8Xv60m96pd+dozsAdK2egZhaQGStFkHQ/xHPsQfuj9ZWYTffizEb5SiPUu3
bP31Dw0RPu/dPfqju/DzC/xRXPXjcT5cwFOpCjmLsnCaFe/Fy/QE/tot+HSEd7fAJGKenpPOZX6/
xve3wPhNOPN/995+Onfw/6/cgofnPIYT0comfpIfboEPxOOv3YRPx3h3E3gODN1xESq8XSajwbub
4P+GGBxOEI3dtz+0YP5n3QRjzon/9ZuA7RLiqkAAP//hKt/dBKTxBpJ0nrhvN+Htpv+ffxk+fYsv
r6LF3TPaN52x/FdvgsXrQNifxbW+/flwExgRdItSPh3q/2mPAMgo+5fHQ+s3y8Rb4KKd/J2r97AH
03VAVfnXL/4vPB//mFfgFWTPrzNK/NK+k6H+6T/4Ptz+eIBvw+jr48FY+eEfzhLVt0O/PUPz3//2
4el6Herf/fD70P/6Od9+/dsF/vjRHz7r+1V9/48H8Uvz0DxF4+sPxm+n+QZW/vsjfJApfj/I2T5f
7T9P5L//88Npvnvmf3bcxUNL+t4Tk/f3Y823ZfamfP/7fEn/3rGXD9nDZ+Ya5A3ekl896+VDXj18
kgHb6BR+/cjrnNvxoF2U+UNYfLgn30aSXz31TROrLNZuXoqXKX74j+38t4+fI9Ay/fqFHLOgUfn3
47w+63jnGZ9/9QKO41B9Aul9G2Z++chl/oi+e/x+jq8n/TaT/+qh9/N79dK+PzKaolnM8qtHPotf
niEJfVh+fJt5f/XQf68+PxsGnAXG2V898NUfh+W+Tpz//iv/F/nvv/gp13+IcvzFA89vpSy/3+DX
kfBtR/Grd/yP8Ru/esZ/ZmH8xeNfxk9x9uGNnO0WJB1+v0n//rPycy/HT8/79+bXf+zBfpx1v++t
fu/XPi4p5n/xlL08NH/73wAAAP//</cx:binary>
              </cx:geoCache>
            </cx:geography>
          </cx:layoutPr>
        </cx:series>
      </cx:plotAreaRegion>
    </cx:plotArea>
    <cx:legend pos="r" align="min" overlay="0"/>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_xlchart.v1.40</cx:f>
      </cx:strDim>
      <cx:numDim type="size">
        <cx:f>_xlchart.v1.42</cx:f>
      </cx:numDim>
    </cx:data>
  </cx:chartData>
  <cx:chart>
    <cx:plotArea>
      <cx:plotAreaRegion>
        <cx:series layoutId="sunburst" uniqueId="{00D6C077-225C-40E5-8F66-AA39CE74DCA3}">
          <cx:tx>
            <cx:txData>
              <cx:f>_xlchart.v1.41</cx:f>
              <cx:v>Importo</cx:v>
            </cx:txData>
          </cx:tx>
          <cx:dataLabels pos="ctr">
            <cx:numFmt formatCode="0%" sourceLinked="0"/>
            <cx:txPr>
              <a:bodyPr spcFirstLastPara="1" vertOverflow="ellipsis" horzOverflow="overflow" wrap="square" lIns="0" tIns="0" rIns="0" bIns="0" anchor="ctr" anchorCtr="1"/>
              <a:lstStyle/>
              <a:p>
                <a:pPr algn="ctr" rtl="0">
                  <a:defRPr sz="1200"/>
                </a:pPr>
                <a:endParaRPr lang="en-US" sz="1200" b="0" i="0" u="none" strike="noStrike" baseline="0">
                  <a:solidFill>
                    <a:sysClr val="window" lastClr="FFFFFF"/>
                  </a:solidFill>
                  <a:latin typeface="Calibri" panose="020F0502020204030204"/>
                </a:endParaRPr>
              </a:p>
            </cx:txPr>
            <cx:visibility seriesName="0" categoryName="1" value="1"/>
            <cx:separator>, </cx:separator>
          </cx:dataLabels>
          <cx:dataId val="0"/>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_xlchart.v5.44</cx:f>
        <cx:nf>_xlchart.v5.43</cx:nf>
      </cx:strDim>
      <cx:numDim type="colorVal">
        <cx:f>_xlchart.v5.47</cx:f>
        <cx:nf>_xlchart.v5.46</cx:nf>
      </cx:numDim>
    </cx:data>
  </cx:chartData>
  <cx:chart>
    <cx:plotArea>
      <cx:plotAreaRegion>
        <cx:series layoutId="regionMap" uniqueId="{EE10487B-129B-4FEB-8088-485290AC816A}">
          <cx:tx>
            <cx:txData>
              <cx:f>_xlchart.v5.45</cx:f>
              <cx:v> Importo </cx:v>
            </cx:txData>
          </cx:tx>
          <cx:dataId val="0"/>
          <cx:layoutPr>
            <cx:geography cultureLanguage="en-US" cultureRegion="IT" attribution="Powered by Bing">
              <cx:geoCache provider="{E9337A44-BEBE-4D9F-B70C-5C5E7DAFC167}">
                <cx:binary>1Hprk5y4lu1f6fDni1tCAsSJ6RNxBfmsynr7+YUoV5VBEkICCQT8+rvLjx53tU/3nIiJGzNphx0J
Cdraz7XX1n88zP94aJ/uh19m3XbuHw/zb68a7+0/fv3VPTRP+t691uJhMM589q8fjP7VfP4sHp5+
fRzug+jqX2OE6a8Pzf3gn+ZX//wPeFv9ZM7Nw70Xprsen4bl5smNrXd/ce+nt365f9SiK4Xzg3jw
+LdX50Z/uh8exf2rX546L/xyt9in31794Wevfvn15cv+tPAvLcjmx0d4liav0xilGSIx+vKJX/3S
mq7+djt/naU5TtM8+XoXZd+XvrjX8Pg3iZbvV38m0Bdx7h8fhyfnYEtf/v/xyT+I//XG61e/PJix
88+qq0GLv706+PsWVhHOFF9vFOZZ/MPdl/3++kel//M/XlwADby48oNdXqrr7279ySxvn7onb/5K
Bf++TRKCs4TQ/MuH/cEmGL9mNGEU0W9Gwd+X/mqTvxfn5xb5/twLe8Dl/13muBJP2nT+6btWfuaT
/7ZBUIoSCPT0q0EgCn4Ikux1Hsd5jDH7FiTk+9JfDQICPT5L9P3qzwT6uUn+88kXRnne4/8uq2y0
aMX9LzdG39fdf2cCo6+TmDBCwQRfP3+wDQQLohglJHuRub7KE/0X5Pm5aV4+/8JAG/0aXv0/20Q/
T7E/VpY//OLfrSwEDJMkCYJM9eUDaeqHoMHxa5w+X/8eNC+y2LeE/6+l+blZvj32B8H/Z1ePc1GP
w39rSaevKSFQ0wn+WUSw1zllBGV5/j0ffSvlfy/Hz1X++wZehABc///s//+6xv8Ogcp7f7/5gp1+
KPN/fffLrgHSvXj0ryDYV689PP72Cko4SX6InOeXfHvyZ9X6h0ee7p3/7RUmrzFCeZoTTJMswTm8
LDx9uYMAuRGSI5xnABVylL76pTODbwDUpa/TDK7mULMyQkkGDzkzfrlFX2d5jBIAfBlJSILT3yHr
lWmX2nS/K+Pb91+6UV8Z0Xn32ytwGfv1V8+CZiiOU0IwwBBIvjTOYgr3H+5vABXDj/H/qUSfGLLM
jNcjfaQ2IsWA5YWau6cYyacoa/G2T/Lm0LXo6gcl/WRl2NyfVmbkOe/DnzTOASL9uPLskyj4nDBe
OVoaEz4OU3S/puw2EcvZXy+FoXz/eS1KMZSYNMHk5VrjRBSrVsr42A+unEL1eajs27rqN7YiJ6H6
pbBB3IrQHbspPcgZ7zS1jyEf+V9L8rypl+pmKcM5RfBPngFW/3HTxrkxS4nMOcZ637mmGDvNs0RW
fOrj46rVqWtc/DeLxuAsf16VQQUleQIYB79YNWsTO/UqY5xOyWWMel9Sg+sTCY3jeTvWxdLbbWP3
KB1PtTUHpsTRq/a6t/UDsXhnqD/MCl9XwfbF2DIuhsVwmbKrmA5HofG5Q/64UvLIhrn8a419Ee6l
ynIEzplkKUPkOen9qDJm1TDgFTNQ05LwvLfcNX6/LlMxIHSGpvqC1hqkcSi+aLvlUmv5qQ643/+1
HD/TYY5jluKMYpYlz+78Q6A0Wct616+MLwY1fMDZoWnlpwGrv1mHPBvjT/uFjEBIynIovs++/MNC
bp0SOtHnuBiWfa+6LQTtzid05TVxJx93G6rfikrwthYVh9wy7IJZG962zYFRqYvg8KclmZ8WTd5H
UUt4XOULZ+NAeGf7vKjceobZ0hd1OoqiH5vjGCNez3o6F04kJWLiQzL6uMibehOvlf4bd/xZ4Oc/
bPBFypHSudQuEIxtOubvsZXrloUh3yPUtXxOjP4bD/qZ+9OUUtAToH+MKeCUHzXKKkmWimrG57o5
XyZonHlLIKHx4KwuxchKLZOaT4MBH4buFaJCVoq7PLw1Y1YqHbc8VWYbenVI4hnzuVV8jOLlsGgf
7aeuFYdMM3lOTd5eDdNwwLVVf7eLZylf+MVz8MInSViSv8zU0TimtV4nxnWGSuVZdohJOnQbw/LU
857aaatUWsh8qDid8243j77mJLF3zZyacl3IVne64iatCa+YfpooMtlmbKfkIkryy9nWJWujcPjr
uHlRYGJMId9Aes8xSdIMRPqj8vM0Tsd5XjPe4Sre5hmui27tb6Y83w8uu4vq9hr7XnIvq7+JJGgP
flTY15UZwhmO4yRH2YuVExMgCphgnJil247RchFpv14MuLtVo+73DXXp+d9sNnuR4L8smqQYekmA
xYCeX0QvXvt2tE3I+ORY+sYzQ7bWy+Yubxm5iwTWb+pZJqVfXXRmVp/wqrb4PaJeHcd8Vu+mXKCz
IUTsxi3VXFqF3sZDegiJ9Xcm1547AbVKk/XaiBBBvNQ6SA4qaD7grHLFGNe4mLH4ZKZV7lqLdOEq
Z8+Gfop2SerTQ9zhlOezi/iSN9nFuAxDy1VYGh7hoSpkq7v3U+PSrY3MJZHdxyXup6PPZHoRteiD
ktO86aMq/axc9Nl0WUmb/sqPIi3Cc67xKCqa0N7l1LQ7Itbx2Esz3NarwHxhHh9WEZFj13lT2Fb4
e7ZaPfA5bthmVAOhJZtMfAppj690Op/ktCZ1WQFSuq4S02ySfCV3E0vD29Fav7Uz9k2ZM5oXiVtM
KXP2dsI6KdauOaqGiDKPQl2kTaXuu6VBfGysgoTYP+arUEVn5LAlVLKHiIz6cVmHaEvbxN/TqKs4
AAm1wVVrjxYP3bHGS8pFvbY8Ss1HQmjPia2WfVabtugsFCfsKD3mrQQrpf4uk81mifAHoIHGIiJh
2kcj5DpSL+qE6tBsgxJFI+JQarUUkVpx4ReIhDGVn+LO6U3Wd0vhJUu3OJn8JloI2qhMFaMW541r
2yIza+lxtZFdd/AR2uaJqXg3yLawboG9+u7aNOKtyE1ZSdRdr9WiP6O2qUupPIYskY6cpm10V9ms
5yID18MONj4QBo4x6fpiaXDDRerQputGV+J0HK6GYU54XcUJZ8qyjXMqOvPazZdj2vfnArP+ssWD
Pw3pMJU1QUtph4w+IdP1njdMTx3HMhu570Rz0hpdLKnaxmNQnxxYOY+kPYEJ6cZN41IgOZXJHAk+
TVN7loXUcbIYdeuHtON68SXutCt7FCjPg9vJxumSkn48Q5Ttp3h4WhJ212fU3CX53O9rTRfHA0kD
VxkoyxLrT63t8WEJTJ2z2EZ8Sg6xAm9tKvRAY9ed4pjJrW9IdtfNC0jClqjEPbqNQxTzfJw/1al3
m1oagJMDue0FPQ51lB8H62RZD4psXDROR+poxgVb6I5QLUoytBfRUiuOcykOeqjoWZfTpWgb0T1V
hJSsrn0hhonsomeUOMio6SC+KBNFnAk/FSlaHhyp6vlg6jrHJe1Gvx97s4RyMUmfb5K1nxAfklEW
Gg2lSrq8nNsIMmKWOW6Zlxw8u307iQYth24c+w8TW7NtFVpb4sWwcmTVPo8Hrk0cFbrq2b4dpqkQ
dmo4jmfJnVr1eSu3WdYsRd/OH+xiPkGJNRuL05oPlHa71TfvGlLN+34w7xqqtmu75iVl1a6porSs
3fokdYsPGMWHJtcT7428jWeaVzxz7e1I4nQzRUQWc7qORVelrpwTf0xa0pdB1B9pm6eF740u+hR1
fOi05mFtLoEUjwvvmx0GAFCENKVc29i+d+sSnaExsRxX+QYv6FCR9qB9fKE9qzZjlE4cueqEmiYr
HY3bPXbDyE0mBz5OYQuVn6dYPNHJWV6tjSyrsbeXqpv3eEpO0k6nuBnlLmnnjwA5QAtAHxTWm5Ur
6PkL24xrsaiFlbKZijEbrk2SAh8y5ufIhWlTzbdj7C5rFO9QldtS5WrlfZq/aYdxm+vxjobkQtQ+
OtBmJUc8H5a6Q6c+l/02Jcx9RKCjMhdYFD6kUC6spty6pilVH2buVsk2Jotv0m6oufITOhO65mkQ
mlNvz2sSINJDvfIVVYXBouVIJJvcmnybTpYv80S2SxKmY+TZaY67mxantOwzM25rJ6KiDdE+RCoq
oGb4IqpZVcwOZSdAaNPlqmsj+eLpvAtTtCEGIs7ojp2HZIzBnUDbwrdD8Zwt9otSENaNuvYWoWKZ
VOBV5EauEzGf1Uhc4sU3PfdavPOM6W0yohtq25YvXaZPNUres6qPty5n/rGJ1CEFgMuzOB+KNLKS
V/B6ZrQ55Kl4v4oMYJ6v3Kkx6AEz2t7Xrq6u6Yo+16203KAZbVgmVEnWyCueBHdbdZPcQzlJyowt
1dXUmHLABu2UTYoKGqRbki9Z4SykdUyULLBwaotYRi6CXcYNHZLrPsh8Y9SyHawcC8lAnV3eFDjq
2q1bCOYs5HnRTILwMDcJJNM026w6SSEc+qwUqhsKZvu9SjLQDmPRaXZhLDvIVG0QbxNp043WeCgh
gQTA3PUJ8kFV9qQet2IkNYfe4kQY6opECVooL6ONzAyTPFbrEeUy463Djruq6ze6T0LDPZYfWz9F
fBa1fMirtNsN0Uc9ie44iYWdGmkv58AOwImsW2tUxJHy1UOv7LCRTR2/wbJprgQa8FuWDDH8Xiuu
Ztzfsnhs7lgADDO2y7JVWVvtTaYfliaJTtE6oOOYspGnqBrPh2q2dxNel4/ZmGyqzJoydas/yyNr
02LJiPwQUUu2MJvLbvSa6UPl26YpMjy9r5txAL+j0h9GPJoC2gZ/CPFEOCPVct7n6mxSOH0zJ93I
BZTtnSP1I3Qum1ZAQRNLao4Siv9j3ZuwVU3UFDV15uM4WsFDrdsrAW0AmrJ2D3hbldr3cREWZy/0
BGhKtEQdYz23pZpQjgsxqbsmSKAmmmGz1uJSICjPOIJ63GuzVW324JLGn1tmK76gFdxt6EWRKxIK
0UsBDVTeHfJ+0BddMvGVSMAgA4rRESpxB4BnhqTvTdLunZ/IIa3q9N4DBhSlle9YcJAUbMYKH9ux
AL13Zeuti4sImfzolnblwiUePHpC67bCFWAFnbyZ1mG+YlFG9j730EwJwzYdlX0pTaqOtPWAKDt0
K4cY0nGKwmb0c1pCqfkUyaHdTtavm2gAIOlmVBdTKlnJdFegLppvvW3wyeWRz6AN8/mWrMZtZV19
roTFvErjz1ElF8B8kCmatp9KWzXt9bCmbreq2Zy164Le9B0gS4tcewRwpQqJLbmwGb3NUpMeFjwb
UKUEuGBGeyBCAa5bKBAi44CLGGrjziQNAcqkQrjo69pwF8/JBxQP0PyZ0F8MEk1nEWtPQ6ZvpY38
0cSUXRjgYbYjTAe3EajMS8ROgDfmbb0QuXGkN+fp2IezSK5mM9Fc8bpOhjM9mqXIFmveD3qpuBvV
zjbdpc6iQpih4SFWah/H67UeBdQNaLguRFyPRSwgLygVd6WCV1+jahkM77M1FDZ29C5yS3/jcgBe
rpU3kwhVYefYHtiaTCeNIf9Vpm64EfO0cU1Lb2elHhPV1p9QEwRg1U5DEwHsQt4su0QiCYAVmdOg
6pGPdon5orO+cOlylct8LSPmzqmKAMQn3bRZEvIxohIXXdTSDRtlUy5NVhex129D1tNDnszxgdY0
2oAHbdU0Kx6Z+WMV8nTjoA+A/LifE7JvbdJs12o9ibbRexPnRQi2KgIOyaFZfP8mQwAnmaGcxnTc
xLp5bHLpN2ioCIeOXZRS5phnbQ5NX7zyyIoNqjtzTLx5QH2YrjUUmOu6b8NlY/N5V5vMXsBZg+yt
7uQGwBXdu269T7MpvQFU5t+kebZeizpFl72W+sLk/VL2ydLxNHVdUdsVFWl8gZl6187tLnLufO6F
2ym5yDvD1n4/WHHt66Q+i2k7F2KdYV8S4ctE9eaAhyHe1J7cst7QI5qirlhzOpT12DZXYQKErtRm
EnJ5Z9rpOXYrcW3a+ONMGl/EkTkIA53i0qFlAxs7piq9G7XVW7CmOfQuQZwuKnu0Lq/PSTSBp4a4
u2WDxT2vAKcf80DfJ0vb30Ue8L9D6dp9qHUfFdNcgccCFqPHuY/J0a1D/24eSXLW1nRUkBdWlpVY
5dmWrTh8lKhF11GWNmUCugAQUKa2r6ARghTjzBm0Zei8GdAKQGUF6nkiGppXJYF2au6UheI0+nAd
ROY+BG2ywvT4vhEKCBsYW/GcsT1gvOnIpCtshy/joVl4HIZuD/3Sh0qPcpOqVu2zuQcEbCpRTnjM
30yWDpdN8pyHs3zcssRz7bvlINvObGqM+q60XVYnfHX2TqVxvevYsB3zLt+z1NzOs7dbuUzyHrbw
Nq/EfAhOnXd4/pANRD9RokUB4VNzmkOH7lNrN2mYAYrYiZvcTZskbm5pWkEnF9cxTzuqNkzE3XFY
BLCaCvy4XyE3z9WjbUwo5y6EomdtgW2mNnnsPg0qmc+HbBSbZUnW7WohecEZELITaVtAMW05W6v6
JKG9KHsBnVzhAq6hpWsB0LkelRCCBCi/ubnqAbJBqYnpHhB6OUHFBl6VtDvrRfbeKls20OluVURc
zZcFaW5cN2wtY83J1+sMrfXcfe67EBXjsi6XqJbrpq/DCRJgfkijdl9V0rwHVmI6JT2FVDznags9
Y3eh9HINB3PMRrSg4maZhl2XDSvA/0rhXZKt/SFSfcenOa736xxTwD9jfJkSVe/JGLcfw+yGY1il
kOU4uajnYRL1PYS7LGiT2Z2YOloAQZoXvp7QnlXQ+UKqQ/R+jSF1qUm6M1MZawoWFIGskEzlEpHl
WkZmacARU2gRTI1HLnsTXVd1zLbxHPDbCMBEX1BgBrbxStPjkMpQJtVySumaASImM58yYfaynw9j
o80RDSs5qJC1u9E6fDFnmeCKGHSvse5q3vsMcY/o0zLheK+hEl4CcbBuoOiihOs+jfeRhGaXhwh1
p9UN8WXbVyuUjqEVX1mzb4O1q6+M4tcJ0YOxyyDq5tu5pt+//vPOaPj75cDNf158Phb1n99O389T
/eWvdk/meUbmXv7oWZrf3wXCfJPuebT2hy9/mvP9i0ne1+NZ/+Lmf23MlzzP5X4/ePWnId///TSM
6yq+D1yfh2dfnvg244OZHAN2M//CdcbPZ6y+jfjIa3AwDHwg8Jw5+Dyw/d9HfPFrlsPsD4h+GEj9
ccSHn6d/8DaYu7OMPQ8Gv+/tDwaEkea37z+O+OCcy0smNEXAv8L6jMQk+RMTGqArMFHmKa887Q8q
NTerzM6o14faenrFVplvhXZkFyIbSpMN8yHzHeWTUVXLNZH4bonGnkO9g0a0q/2e4HXcjXVaF1g6
vIMTBOOuh+65aCf3qSEA5w1UQr6spN4yaTrgn8ywYXigGwVt6i6wOueA/ftyDOaDM1leQMaCXqeF
HisDSizAKAzkKpY8QjtKoqqsWXpRjfNBrvDoOMhHIYK9aHG9WzsnDs5atoW4XI8eeOUiNfENBnp8
B3kcHTJLdBllbgB0mHcQuUGWkbnWKz7Eqw3FXM9r0a4p8DMqAtIF+jvgOPxJ9zlQGGlJrCiiLCkJ
fde7Tu0iPZx1PtmSagIcm9xUlQ3cgwqLMcFXWEeAuOu4lL0DAErdtIt84zdALuGSofausQwdZgac
GLFbNDc7qeY3MwAeKN5TzYERBQyhq7qcDProJ4BfQdYWkMx4m6cuKjzu602tp2tPBlYA6ddcIZc8
p6AUECGk1YA7s23mddkwi1RRsSU5mamxb1Uz9iW1IYJ00zwuNP04yPw0tapjRbMkw1xUjddn1aTW
zaLEXUIslHPq0caPqi3drG/H1amympYzIMMMh0Zl5Z0OhIuGdkCoWnY5daK/hOFq3XFPprkM0fxh
qaP1EKpBFQoFvOub9dF1dX6eJtFTmJYnMuYFkFaIMxeD32TTVWM9YHuUJ7tuMnKL0tjvmha9i+dY
HZNBf15NYvbVHEShIWFvukTeQVk6H6L6oUnE55gZ0Fj33qf+QlCxT5fkGOcG8jpKLtoEnbVEXAzT
cjWG3kGVnlGBhmYzQIc4Q+UFa0ZFlLNmI6uIvEXZEG1Ylx0tBAtICThth6ehOp9H6Z9Eskw342DY
hTXPFC8cBeCDkBdST/KNxku0UyF6TvR5dNX5FCwYnDskU9vzpT1DS6v3jXMFkfdAyzMqjjVpPrbN
KLidmDtMOtkDmXoxWHYxsV6Xs0nv2zgJF5Fss92c+haIvW4FmlRpmD7zBauLTNUXaoRwsOQcjysP
ifF8HNMh5Xjp8WWTAuCHOhUfcUCf2r5r9lDAswcTMnYeT10oWTS0VxU0zT1fqa1rMB3QxEEKcTSw
nWIA477Nk+heRQrt9cgEUMVUAvJD/U7EuC8tMDxDIIjniPYFi+bAa0nGA5Lqs4+n5swm6yYFF9pD
23rnGuZ2tPaPSOH5sjek5TIeQEW0+yBlP+xoFW1icQQOd4/W6MM6jwFSDJp3Q8rmi8E56E5JLw79
6EypSfowR/0UA6nl3Y2fcr3xpm0uYgRdQTrn0a5dplMYm8uuY9cuAzEN8RG3zbqUdG3MtkpCfFWT
yPAaGJYy7jJfMB99MCZCQIzBGD+AGGYwfYlIN3EIs1BSV+fbnqiRAyGYQkYDugvVa8qrabxgbcUu
8sYvfIlMUq6rGYtpakbIF/DopIfPktS+nEjothMFdtBJ8r7Kgy10OxkYYk32CBgz2sGMGiIcNVc5
tuXQkndsCKjMgJkjXX5CDEi70bZ6a6Y+XHiaqb0dQ7wJZOz31YTfCcQ8kKfJdhWAvtu1bncpZTdI
KbtZfX9bpWouZDVXZcAAWwHiy62bFQL2rO/LfDZPDUMZjBfdfJhqlPJgg4c5KkxGATCGopHmDNlh
2cKo6EMvMrlpCEwMgMl8ZGt4Ey9JW9RuUYXDGcx38iHbs0Z2RUAgOdD1MHyG/qyPyDVNYGJjaD7u
KiAXtgutUOF6HG8rQ+pCL/JG0eAvMz2bYqRIXXdJLs56m9wxT896FoOVRHVsa2iwG3EZ2K4h07Kl
ArzPr09zRRHXrDsTvTAcGKbP0FL4d1HPSBF6G57MAHRp5c2x7rLuE64YLls0KVOs6UrfDFEgMDuI
68JUY+sKzyZooiKgQHkmLdt5RcCF8u6ha5L0XRoJv4slynZioMBim7Xb4yj9gFqIe7PKuy6Lk7Ns
pnTbuCB3diGmnGMji3hlMFwbbFq2CTlknZ32vmVht9C55mHsj7avr3Q+yOOgyQa47XgDs9yrJlEZ
jN3CUjZLyPZuBBWD6XEJqndbCr0BsKrFMGjIHAxmy4usd84M/a2mQE4tDZQ1ncv1VOP5qALMaSrZ
yT2NNSpdbpvr2hB2cFkKwz8FhHuE570CB9nT1Ux8GVZ29sULhRpOccjcPhUoFDjt9c2s0vc56QNP
MqhhspqAbvLzm3j0myqGCfw3D2HiMKp8uVgq/RboyRsQrt2uY3wTtV1TNmN0Ma+aN34W+7Wh9iCd
zaFF0e+cAqJywNCXyyTK3oMoEyRnqt5iNUSHxVTbGE6bAL1f3ec5lOnKwAmLqWp1iaJ6LdN8RZfB
B10srjZ3I/CPR2Rg9NJmYSiJznUR1+tNyIeJB+zhMEM2ag70l+fZqPw5rtHHJp8nIHtrz7ulhTMH
NHxaHDiZh9p700xQtSX0KaUyYwM0U/2u6cQ5dAGAJFqjPo4sjW4WLMbLOkRlk7ACog4XMGaSxVgP
lrMpFH7QH2VmoStLW94ope90BXGA0TzuRJ82mz6o68yHyBS6Bjip/x81Z9JtJ65t6T+U3CEkCqkL
7PqU9il83GHYYRskEIUkQPDrc247Rr6w46Yj73iNN7ITjR3Hm00lrTXnN1d3s3XyvlJVvtUcS3wZ
vMwei1Nd6eo+VVW47/1KD+AfXmILaT0wMJ3meO4vEnroPpqXq8i/+JuFwk7jULLPHBzOvhy68azC
1qBpnvG+TnY+lm6WxVYLfsehYe0rQSCak7bcrTpq8dCWn3RV9wc7dirbYMxCnGbzQw+numCLqI+N
xka0uCGv/KBvkqicdi2jH9pVLlkk2yfXTPFtSPGerE3/NpNmO1Sz83fB2MAzU/jCgcQfZQ1frglM
D5sURZgjS3LGctYXvUjwrrXN8LRS99kLi+32e4vwH/VS/2+N0n+n4/qfa6Z+YnT/2hqBU/ldM/UT
GXxtpb7//Z+tFP9XJFLwcSRhUZrECTqmH70UkMgQCIlIIwIsMgWI9V+9VPovFILou8BfsDiOElAo
f+KSLP4XYFkAZAmB3cBiEf0nvdQvTAniA6BYkNqI8PtAZv6KEvWxHjcnOM1q6ZaLSsmnRCxh3jrK
jhuFDFXHYX37l2vzb/q3MGR/Z38AiAJfBCdPKXCWK3XyFyaMRroxUQiRfSid3Z6HhavupAOO4lyU
SkzFPFuV3PTlOgx3SvE+vd+WMoyzBv7reFFdEJszK2kL2mE2nO1Km4Y+h5wvtxO6IbMbcG2/hBUN
S7ABkBVyiM6i36O8XMkbahjCjoMw43AmVuq+iJkaOgAKqO6bpinZZWg0dCQ10OG1qqb1SzArNuab
JbKoGiKgK6Z2/jA3cDz3SyQ3mlNRL+ZBrWR4nyjVlMAyhy05h6CZdAZhv2Qn2MTQIYNpqw4BT2os
5Y1fJgXhL0phqoO49XmnZEizsUlmlQOWDRi06rVZYBY3q1yLcIP7c6nnOTFt4dIW4j01JlpOrtRe
QxqXJS36ahYHHU7To6pDyIhVxeucJBF5A55wH4y+tkWwQdQapO32tUnmJEvYkn4AUGWjLO5t1D+U
S9rrfdv2PnhvGVvZzqHaam/IVhKa8UR5dQjrsHlDc5a8ehKUuw5oT5THgx7e+MDNPen48nmykbRZ
HINYLUq54UT7RYohD9OV6s8Ee9uyi8YYJ92yulYZD2gI6ybQNDySJsDnhtWimAI9xJkcCQqAba0A
wZSUvZ/LJkXb2rVsyMukcrtqiNxum4DuYK1vxDg9yHWd5/dWcxyzTPT4RsDd5MkIWyhnlkVQnXy6
nRU8/rvG2iA6w0KVT6jZQgmLxi7dbrWl+oPA8wJyB8BYYvltaXLwzA0mH7ctInCRddegHZ9pu9X5
xjdW3sOgnJcvnBkfsrMQo+q2LKo2MpxXMsEGc5GddD6NUtkHTfrhjcyACR/gN+Dez9EY2b2DliiB
8kF96+9xaPA0e1OWXbMLUlGah8bChn0Y2eSaA2AYP3Q59V2tDs4xPF9hrIl99CN6SCh/a99NUCIo
ZcsDGacOrdxA6/YGyjG6PiCB17+GLWwntA5/fgjVW85HL6hqCjSv+OZyg9zXFKbhiWV5O1R827Jw
KeN5K6ToqukUN2WafIyqoFqLtdKJ3Q9QzINXM9a4als942kGSTW8zXJO2C4YF/ha6zLhrDuGMhF+
w8AfuwE8TQYhdLRvAN8iaC6J7Au8KWg0Fp46v5tWVKJ5N0f498FkHDn0KeT257k1eFXI4Fcop1Pf
qpfU1aZ5WJJo0E8ISWq7Q4mIdcNZ7Pg7JYSEp5Io+ySjMUDDtSoFA2QFN/QHdDAFmd9PlkDPHRG8
s4H81ppQvHO0H+K3uuNbpqY+dHsAj+emCc0eJRd/gavQiP0Sw7eq0DLc9VMIqmFtjyhOspHIzINi
z+vRqILOa5SpEHW0TU9qpu7jlK7mAD5pv1XxM1ub+RhXuFUObRkb2yp385Q+CKBaD2MMRG3SXJIs
2cARsCYsX+YNgOyuoYFMHxPaPXVMfxv7cnFXbyw+kBbk2rTNncg6OeHqS3ZXYzFu81FEy/suxELY
Stp/oRoqVuNJ8tj2+th4afZQoF5nJWTWdXVUTFv4MvD+q8Z9vk1HNxZ1FB7RGdsDKOwSpf30uXP6
npGY76hb6oKUwftACQVcNV0Lcb0xYgX0EPARjoEoxsA/L+grBpSVe1vLOudySW9nW6Lfn+fDBCA0
WGW4EzaUWTL1d2kH0ugDirfBZ1Ml74SqXzjaBhlt6AUr6nbw/2EyKTl8CKuQ5U3z0kXrhQPvhKBe
naeNHxJSj2eXgCtImui0inHfQg7ZKAdmHmEvYNN2qXrb7nW8AWorhdyTEQ7fyNyFuRaL2KTeYQdb
CtPjla0ifaYDllG18T2Wqvh1S9cn1iYwrnVHoI/ARi7pZk4RYafKtTaT/XZTlvPHYUN5azogvOMY
uYwmSZ+FzYKCWRiDYAM7gE7MNsEL1k9FRdkXysUpCNtjJynLBqvXt7JBLgPiF+5SvRCSzaTbD2Fw
Q1X1xITaY+ffMiNWVKreoH0HQDtGxSpV3eRgjaY9mRl/HIkI4oy58TaqknPVdOJuKuNHMqBUrzUe
plJMr/OcPhJVB9lkUe+L+DjzDrYz5BoqSyzcHr1FFalDNaxqxxoKzHhtH+Kg1kVo6Q4YE6vOImji
EdskNqqg6eQpGMRnNVsILJGTaPKi+arVEqyPGd6t5VFwcMsh1p5dvIC4NVsANM2RMTMOSEDu+dp9
WtyGpSkYUh0Ug5/bndxi6L9qnAG2Je1ymMMuPi5dop5XUi4aP7WCyBaaRcJCSqoPYt1gEskNhE4Q
ThLeEZ2a83dOo3Np+EmMuvr4A89IUnOFK9fhBivHem/s0BV9G/MPKe/Cc7Q13ae6tCbc63rdikkD
WNytQIUmb6qiSuPmWCUN0HSj2KB200j5kx2mQGW1WlD4I+wR7Owi+h3QLHlbV02LtbHaqoL42b75
2oVHQ+r045DQcdf3rXxsUD1im2jmeZ/4NbmfQvGJxGO741UQsQzqQNscwrDqk89xI1x4I6AmSXD1
VQUBAcUCtBE+D4chmadscVOSV1tQ349h5b+JUdJC9H0z5v0ayNeYD1veUBBCOZi4piqmMLYkawAr
yV1UsmQubFLWdUZJuy6AIBV/Jap1d1pWCxA4WhO+70gDz1o7vxSwhXDSdCmDolI2uNNbnaDkAnd5
mOaOZXY29b0OQnso0YZ/FtAvjhtZyJk3TZqLtGI7Y50r2qoGPJp4vWJbVB4dmYT4N5JkRIUh4sd0
iG2XrdPGgNrAnEP3JdAS1zN0wb6xwz42zfh+HNftSPGpz3nZhyciPS2G0DbY9atqBlsVrwdmVfhh
HELWYkls2y3vIo9+s2un+ghCLPpgp2TeNRpBhH01B8LCB5PkJV3EYRSxgtMMPqyMjD4RTQAimgBr
Tm/LOI+rJboN1ZieK6r799ynr7I1ECzsHAJlm+2xmYYOmjAnueuSg8W6eIgr2tDCsCB8MraEUKZN
l49lN+Tb6JcDLB72KFvIyBEW0CNoHnWSrG/3IJNjLIcyzgZsh5d0DOBiTkyg2GnnkzNTlwEtSR5n
1NqPk4Fg2VVjcnFx/M0T356G9roIj3wuIRBAQd4pnfYiE7Adb1UzkXNip+2uphLCRABQlOyqUus/
Rm4BCCs7dycu5u5u82I/9aY8pA14n7zeJotXm7kmfecCgwqrSlR5CIPNFbxXwee1tfUHYiwU9lgM
7SkF61we0zmEjjwg4CMC3eabSfqLTTXJ/bDUX7GnWjg0zi2HdPHmDCbLnDnUspwtwG81xM9HLD3o
orEJxYeaXPkQXpvpuIVze5iDbeIAk6UpHEtV1ljpz2XbBHtFN/fsGEiEvFHBekSUR11cpdxe04W9
CTQ6/deoLxMCdCQR02VONnffXPMZAwzkaD/oJDHQVwIolWtauvd8HvktM2mIcqad36GjRGZnC9IF
QOWMJo37K87TTlisV0hVXdYS658WEs4QcSdef0v0VeqG50o/VmkY59aA4srJKlg+RmZYoMS2wCvn
hYjD0FVXJM1zXsyjbvIR8uLnYaGD2oumnuvcJNTfJ2D62bmpuDTHxMXtknkFzORit/ixdVsdZ74R
vTkgPpKe65DpJwQTI8BN2p6nhvlzp1vgtuDydm2q/hhGmEDF5sL5Ju5FEIAFq8fHwK/LWcUARIRh
LbRy12UNaaoAYaEl3G+RBXTAoHJlfTCGfUblCopqKucq2s0od6r7GrcfguKQ8HxVaNNhodRNBtZd
ywOdUlqAFwqPyCt+snO/vpOwHpr9AnQtxhQMyOMASNvbpeyCk8NKfTPVEzJus3wpk1pesKqHF663
+G6WJswMVs2D4AA05ykubyOs4vfx0qU7ymWAGqCSz/Eydnk6bvWuX2l9O6PFLiCJR3/waRte44QA
rDHt/BiUpDl0PX9WrB1PZGXNTRzr7tn40e63wUvoPpU9BFEHy4hSA1cyXkHWdtMIg5MkkIo4XW4b
R7FRr4L0u15KFPobnuYpXbA4jf7dNvvkEHcEhYbsx9oUdVva6RKjodzVKyA0FoXhAFywjA8eoYkT
6WbmbggoZ9hXDI1Sl7gmxysTHEe99HtmOg/gEIfHQSUqxAGQrczZ1McvieVRXnbou1WFt3aKHcUm
vtlrVxkC22pxwoD4q4fSJ8leI/l4Cw8nRahx3b4pEaQGFh/Z7gF+36OBtAJ0dml3op3BRMxtOGfN
GDS5d8EkLqVCrRgkricXzjuFDYdHuFtwPY002ztnrpGVDpX9AcJ285Ck/SyyIKpAtBI3YAGrYoFU
EfLMCJO1S+9zk/ptR0fl8qVs5Zexhxepp2jYr7WMzH7RQe323QjBL+9jen0g0WZelnRJYcCgtbwJ
XJeeVovA0pi0cz4gLHMfURJ9TtYpfr8u63ZuESRrMjJZpCflFK07sipKswoNhsxqw+dqp3rSQEBn
1SurmvEtbq9irInYuxBGyC5eq/JEgfSeu4GAtDW21U8T8nMiTzoPFn9revEtxlL0REj6VVceu+5c
oQiuqZ1ZjjsvYiRySvq6VtzIjKqB/WGISwvmsMGhDAAab3zt0Z+6ZrjUG21O1sh5D1111FnT8mo3
jsAfA6mgalbW9Xscuc4RQNCgdEpARGZiRRBP9hWbmz7ZxbC7afPuaAKg/hnBM0Nzv3Tte6Gq5rZl
rXzSydrcRasfsytliavPIXQu/blUpoE3tfpwB4NnsmiADAoFQxr1pbWt3c/tJNkf68SaT60ONG7s
mn7GGBt/HuJhOCBo0p+IEcDBU3gNIXjtRq7Yi6vl0Zky1Vlbw4g5TXMYv99SALXHgbruFUJwBKQb
69jN0hDYlOimJZpAFFOXZh0JJP3WCVJMjWwOdKzBtq6ukY+KoifalQ1NPsLob6ccmo2uC3j2tgJE
rlx7TEEph3vM7kk/LwNfxpsmXrY05+vm2am2dfcJodDxEwn09uzJBGjG94EweI1Ql+Lq1YG5XaJu
BYEK+Ty6NM267LXiiCwkA4of7KFkOxpUnN9QnFk8qGlN+yyQgbylllRTAeLC3HumwzeoU+TKUy/V
JZWsfB11+oT9Gw48WWz/ZZlSUgNUEyPySc1qPzWRoOelvmKq5Xd9K25hAWI9Gro/sC/M9WkJgvSR
s3CGyacT8yybSUHBqpmq82uqBabHuJncIZBxDsAV7uqQLE/SBekOiK5B/SjC+nUaeHtWbajD3JRx
9ckNPYSFOChDdErlHEBr8MuADMTEePc6J1TH+3oLoa4BwIUy0Ky1r3Zhaq3LhGNtXXjJ8V8YDBIy
RY30Ze50KD/6qMUGY6YeSkQtOmhRXNfU59TE4XAugfIOeb/U5g/8axT9MMA5OrV2eHN1UF46gIwL
WgfVDMDchMGXDDG2qCKoRjLvW7C7qOxX2+4iq6NnHtotx86EP8M7yfDwinnDO8RAZF53LHyuvutO
8VU7oVKzE+fVuaq6as0EENr2JMuY6Gv6zWC3zhIQgwROK3SH7diC9kU+C9Lg0N/rSuFi0FBtZM1q
GH/60op5SWk2rAtkJ5YOwbZP9RV1772u7EOyCcgzq/DDWxfFuFYDE/iKhZf4b6g01Rdo1qR/Zoh6
UcTvI9Y+m3DF7TcOyZyjqyfsQvD3V/xAv8BQvrVIhY6fdZdCgtElFNY/pRzoV7hI1ClIQZM2sr2p
VYAgbzemZb8Tmi3qSICOAdYD+u8ffTkOb0HM8AU0VrhMP7QdNqBevgRBHdv9YgnuQTIAat8nzONv
RI/4K4i0KkwOYA5HSF6LEbhQSO3hlJxl+H6H+wTldRi6/j4ICe4/hLZQX0YzavvWpiE+qYZy658J
nVr/iOWyUgeL9HdzG0QGD2WNdr251auPVJyvXE3NXYilR9/MUzO9ovC37qVLfGmeQ0u2Yb/0aX/d
0KrSHSYSAUY2fMC3abvhh5oFzPsduCz8Ks7FlJwgAwZj3mm35tjSbXenjMWKMuM3+Av3dS+gazHI
djxhZZQDiOqmnUx6nKJvgUlmFEk1jwLJVAc5xT32jEjfBAngPGN89CI9p+hSuTrqONw3Xbrpp6ic
lyT7X4TWHeS2KM56V8YIxJK13LDZwbK8j5YuRO6+t/Hb782DX8LWlHAkhXnE8aLT5JqC/tk5UEtF
BZEMTy1l433nGYJtTs+JB5KRGhDe4aRd/vtj0r8dFP8WA5WuoxZSuDLJL3YFimmMskDxlCVpMLxB
vZtJDoqefjVo7wo6bfEZMbxxzDjQ5gp9TxcE+xVSS+aWZnxsF62GXMwk3imK/EXnid6vbIw/jgt3
wJzqBa3xuA3Y7FfHug6Ni+PPURLM79MxrPciHMOz65FnLUSizD8F2K8//y9JbFxKIjgDDsE5oQxe
0M/XdAvoEGL7QAgMyiae7d6cqroZC8ti/2CWaLll6dLlqq/Gp99f2b9f2JAxgqEZkBPY1Yr6+cgj
XjWEbFYY1YqisGza5ATVuP5axwMaCAEHSv3Dvfx1dAZOFkUrFylGhCQsxMSynw9pOmnBD0NGMrot
77Zo7iA7Idzo1QY6diwFv9HNmN4HMdAUcNIig35vq5xM3AaIQPQLkpRgP6Z/+GG/Mo24BSHkZHh+
cAs5/TXd3Y2GNiM29KwtKWIoWvsHVRuUi4Yo1Aa/v+7XO/rzHedhRFLomxzmG96nny+CWMuk7y1A
YEBEaK7qdmAT7PgqOv3+OL+eVEhT+GxIa1+fLIHL/vNxVmS2Fd6pHi+nhdpOoBW1O9PX8xXr67E3
/P5wvz7IOBzFc0QZHFL4AOLqdv7FVuxAF3RYj/ps+L7xSI+k735dIQIdeNlg0W/tehWhsDFAWd5Q
YxW//wFh9LefgGfqOhcgimGpJj/+/19+glyo9A18IdAvbpxeEWveED+LIpfAgQyAJFgbzbvAAlTd
x7Vt3sqt7QNoPJhbgc4M0YFiIhUUEwdT8c6CJyizskv5sHO0QQCVceDheekYkKLII8CEwCPWDwR6
FokeY6Pb0TOFvH4f1GsPAbhDCnAlPSXHoRoC5BYmh7X/hy2DVAE2WhgJ1xo0YrCYwNF3BpZAZBAw
CLz9yKs1kpcOhSy9gxORDEXQJut6NK0j7qFdPG6isD7sn9FbYEOFcwN3cFQem66bCb6YdwRX3k5l
p/eeyOvWu5T4bz8HfbNr+jK+jClLHyux4tMRI4fizCwsRZQbK154WEh83YkV8mQ5nTV+PEYOyYNj
DrcS61r1qRr8UO6lCvlZGwshOHLpdKN4I74RVmOrxDWWqAEwNmQ8Ty4py9dOlEA7wEbWL5tx22Ma
rBglEFBQVFnclnClKPT39kaaARt6m84oQhx4v+1Yx+s6fY3bCFV0LwDsvPeKlQ4Ezozt3k6xgDgx
MBUW/cYlgDXG8T1MQklCCgQJeKQoUFLlq6lRRTWM40JBp5GHwCtcS0Qv8cWlrQJ3ctpjg9Zg3uHn
fa9H4rER8uz7KPB7yRykVNt5T44OyKO++HTRCbDdEfL1JNZh3M3fv2GSEQ4ywaBRRW+XMcWUBSkR
/tiufIupU5x0Chvc4KHp8WOROkPCetFzbR+cF8MbErYO5s3gSyjNC9jqWKSvlBk8NYrA51gDxMdK
5zq9K4cGKfQy4J/Kxt9a1cFbSDq13oVJhAaytWoNzj+qNL8oEMJOzVEGrBG5NSib38K+oY+IeQA4
rXgaxUWpu609o21CZPz3L+sv7AMNEywVKKEElt04Sb4P6vnLqyoSsIEs7CjCgBI1fQVP8RHniHWK
A8wkeTjWd4pPuAW/P+6vi2+YpBG22RTHpygnfq0m6IL+sOQL/O5WYH2vAkjLRY/u9h8GUl0X178u
8iALIGiB1Y95iqj5ddzgX1dD6KrR7ICpZxEL0pdahPqrIsxgUIgSsc5Af6JxbTcg+5dyC/sPDi/F
t9+f6t8usRBRkmAzizDniNPvm/FfLvEmVhp0OoFxs3D/0K8o4yE1pY8hDQFFsHj9oqsV1+D3R/21
qsAZg47BsCEAE0nKfz1xeHC1oJBNga9xdQHanyDJ117t7rYzb3Ml5/Af1v2/7XM4T/AToH5B7QBP
+GUiD4Bw5XUDG3irJSbPrBgsVVSefRWrwVLy+7P79fHBqDTsMZjsCVonCUEQ/XxbO0ArwnmF9IJA
K5Khq2+Cx94NW/f59wf6dzcvxpXkMcLhKXIdPx+onqouMlG6ZX7rm89xjNlqWVS3+EDM/ZClhvsv
P4CO3x8Xb/4vTy4lNAIOFSNFgtoUUZKfj4xNr0tsGS6ofVx7T4i15zUiCII2a9sNOxr1yReZNv5b
LPvwSxy4uc2p4vaTrZnEYBEMg/oCyBShQ7Aq8aWBg4ihHaVoH1M9s2eE4fSN8FA3MwnU4gVRT/VJ
S0pc0SNagjYb6h622nmFkCklIiS0mudPreRXZEcKf47x8PUFXcT6icWzHfNABaO6weoMi2lM+s+L
K4PxsGGkxAlsRscffJhiu1qlqeSHXnDtXF5HIxcgt4NUs0P6vb+eUBgESLqW6PjJrNPy5KCJTV8F
dViGbInhMmcMx4owxiHp5uAI4Aardg1Kc8rMFIDFjL7rBMIM+Lz7Li4FDH0FsrHwoR+iecU3VO0g
uzvi+vJdk1YhbNxtcUQjil4CDbbcDaCHJq3R81KLUWRRV/cUG6fYHirLAJPjeQGssg3YN1r4i7fj
bDTfyy3CQtYtKri34APe++9CUF2ZLWvh2X5RrrsqbFKQextrhxMBpgPNeUWRIBT3B+R0QdWzDlxP
2M3f2pbFCKA2c4WNf+XE5pinkpAbG1+nW8VN5DA7YJiiYz90KxTOIC5fZd116X7Vkzj6rWIf7CCX
l5ijsgD9j/jbOeiR7cSciAhD4mrF5a4TgPSNuq5MDjTeEXY1T5BRLrEFripyUc79MpsLBoMAThuW
+PJjT4ihDhqsa2WAMSvfRSEVyc6+YVjS9VYJjppgqCTqsR9/DyeIVxcMnkAaQTrDo5sUkuUHzAdj
mLWQ+OHo1k0kRQN0+i2AP/MUAbOBehSRcvsILKa5dGHQayigwQjVHGXuIV5FvF9Wsbh9K3ypc7JN
U3mrOgjQe6OdHZFSNlrfysUCi259EoVFDMAnyIEd4mH+gb9sZsVPxgijajgkmkOxbldsnZC/B0wY
MnhHNBy4681VRiJPOSSmF5d+9f7w/c3/j/jS/z/J0Z8Gjf5EjoqQYOH8vwfxbvrvE9TXf/OP/gRI
w39FFIE7TO0UGCxJrsM7fwCkHGSpSFOCBTRCR4sl878AUsClLMY/i69tUIS83P8BSKMIYTwQpGg3
QV9ev/o/AUh/2Wtx7O8AKeacpRjI+LcO798ApMzO6z1NwddPtvmHvQ/X7teqhnBQsymme6KTvw6e
/GX7q7a0Ggdo69esKCK8uhrfNWG6nCxsyszq9IZRWL28wQo6d+qkO8yp8Dq8TdekwnterWfrNPkQ
Xa0cawK2B+6Ndg1eOsHGAdxdR8Z/GgbKDyAdn93WhNmGingXtmX00swLxm7Mz0Bq70mzppBv0zBT
qCQfUmjqmQbEBgljA3qFlhd5aCQtRvV+iscyw4CR6aW2m30/tVe7cABxkoL/fJpWWu7CCo0DMLQF
Tk8CiRhBIonhJrndOsx1aP2w5/WC5TD1KxzDjh7X/uoq6OWIkU9gxzzHGAenbsLIPLa+mwGSRglk
/RD7H2Z0wObtYe1sMBHzHqNYb2JdJwesnsD7SwohuXWXWUSI7iNODVXaR595YzDQE2slgYUxuJtU
6vCB2vDD1I191oY+OdoISR3WC7EvYQKBTHMseMUNUoijtP4p0CmQyBpEgUum5YiyX+d8kmEuktqc
hnGbv4I5WGfQNY7crnxbbxEma5803Ej8TdCfHdDKC2x8c7YpRsqkyPEVXCnMeQyXBqxuYsR5iZQp
5nLc63TLocNh/BvDVENgTBorNtZCjU97dzJG97s4VEh6bJgLg7++KCKBN4AufIcXrSqCII7fIxi2
FgtoKIy52ZbP0dL3t9gFk6OE2fIpacZrt+jTexOgckWoOlyOUMTVEbx2f6EbwgKlWuilitu+sNSw
Q2kVPUjgFIf5iumX2t0Z2sdNpsP4lROMD6s1iV+jWfIcm5Z4YKp/CDdcTtGM7cXSFclpzAaodnXj
Tx2FDuvgGpCigznTTu0faDk9RjGt1Ym30ud1eMfJIotai+AMax59asCXj5WAjRR15kEy5TEdacXg
TYiJ2Uhn/LxtYRdRk8c1fYdBIgJGGMYvtggAhfql5MFy/G4IOxY/IuG7ItoXfILqe8QQgY+BBENL
1XJbekw8SXxarKw8Gr99jGCHojoBLqcEkNVaARoSyZwlddji5Wvx7sUvngX7FHPmCMN7aztMdiRs
OUAiwiyypH0Xrig8M4dO5y6YJ4kRP9VzhNmMBZJCBF43CN3jiA/afBo0vxCEZ99JCzGzqtKhkMEQ
3y18ITmoQgyfu47BMx5RMxYHRY9aZt5p41imMKvjKayT9duC2TXHnmPYC3IoA/zldD5g4Oy4o2Ua
viuDbrvzMfJZ0Rbt0msWTqkeFE2LtytJEfE317A/IsfI/cvrCAB1HQYQXscCtAiyuuuggGrFyIDk
OjyAVRgjAPOz/5BisoDDunZKuuk2wXyQo4IecjHXQQTpdSQBYC+fN/AZwYGoaT8gh4RLS8W3DVv1
HqOIivE64cBeZx106UTyeTIFZlBFx1Vihk99nY3ArlMSIoQbi1bPJXDCob4z38cp4OFpCu76+ra5
TltQGLsQtzI6wDVprzPetr29Tmdgy+xvupo8Jbr+3+SdSZPdRnpFfxEUmBLDxgsAb6x5ZJEbBIvF
wjwjgQR+vQ9IWaYoqeneOMLhXiqaZNV7QA7fvffcat+DcCgtAlDdRnVY4rdsAU0ybLwHQCtT6G8M
CA+7LYo1os+IxhK5mv7QbswIj/lCMK7Z49gO1k5khOJG28A36bCsef3Gnajl51W3L8nHtqdqaJ6L
jVHRew7C+GR/5siI1asCg1puSAsdtgV+ASgXiW9hvoOrVe060Y0bdOG0wujcjVk2nVcMZTezATYD
NBe56sFpSOV64kAEQZysDbYRe8VCLNy4KZiO4gIGS9PCk/CqEl7iRutowXaojd+hNpIHBqI7HTsG
aXTtgaRqvtMMF1/3RgAZfXslhguCaVwhLk50q7RLfDSdbreu1bO+dsup90YOrlOXvntWiWdr8vE/
yN7f1U3ZvfgooGeedPFx7d1pZ0rb2Te9WC7sSnRELDPS451RdtdeYhWbAduMimTJdkLrMLhaY3+c
ikXC0DEUUnlmyFOr99q9Pi0gGvx+cXdqscDHNPwzOfmJgzMU3avRkUWA3GiCnczz1L7rG162JIGO
F3RTPt7k+mJcO3ikPgsHfFO1Eq/j5P+RWGdyzBfxUgvuwN2K62gCN3h05WeppiViJk9Ob+mvOXrq
QWowhlpWjrmYUDIueeSxY00mV0S4QKi6035LR18RfQYbpG90UbdvvjSTfc+wyLxDnu6eiSoXBAXy
QPj5J42bodSrT51sLjSnqAO3EPJyTKujBVDtzrXTGUaDwLbI0G5XYr8KjR5dee6F2veyN8+9BT1q
XrNLWQ1XJhZOCIQTBu2+rF9VC0AuB2RRcg8l1ZY3e4eJFmtLi79Gi0OBi53Jr3plAD1d2BlQzMRG
+xka53KxjOwSYmW56yZuf9O0ViHeOS8Shn89i+SU8PFGkIOHvavHal9bDtd7fZ3K+8UuzYfEXOKb
wlg/zy722cWs52eXDzKYnHG5ZJzvkEIemHKmXF+w0RLw12JvvyDRf8K7WgSLuZD0FKK/c+SyRKTd
MZdZvQi1VYCbkdhWg9nmQJClw7JrmC1fFxgHs3ICU1TeYUtYQwdt7kIxL3jE4l/vnQKoVL84X6u5
uCesEnKQiTj43Dc65Jmp0AgDpl4OvIAbB/rJjLdWtp/7xs4u2QHDwjaTZ9Bc9km4CYNCMp92WKHB
sDCsZNJVAQ+qNJ6LdRk+FpmDc+sfTZP27J40Fu9ACb+MGKAwYf6ze9KbgEQmpclU3Ky6/R8+ytge
RZTEeHZG/IWvqmoPfzZUumKNAyA4+MjYtX9wVpaDIIqQeHn0zVnZDtI8mJqE/uluwWnb6Z6cmQVK
uG19/Nf2SiRh78QwEp/5P9gr66UdorZs0sAq8fl1hgnk8LvRsm15QkXVHMxMz3xgSr52TTRlPdUu
CUuAh+Jiti3u4c1IjmAEFSQCe+jci6kXvGs9vgM9Nton2ev1sanB7jRx7Ebf7Jjo9svRYI0KYTnu
x9lPjvNQlO8oZ+xY8PYiaFjtQ2pA/J3RgT4Kr8pxDs2uc6ynynydFMsCxiec7OUqneu+jl/J+8MJ
/Rv3ZikXHGdqMt1q1xhAyc2SrS0wh2Q6J3Y/XSmtxM3PVhpYhZ+fW65MjAWwdA4MccGR2V9VqeS+
Nt3pi7BHjvebv3MdhvYsclClhMC28NI/mTyHBa5WaUtC2wDkYJYuM7ysOk1+tHu2ugmrta3v8DSR
bfFXtbMx9rzk9kCmGWYSX0GO7zNLk/yy7Nvhtvab5WLMe3c4zS7SgOCI/5HYyrg3CS5DvAQ3UnXD
zNe04lJmFfQ9wiqBoTcMT6EdmLD+SMias7p2hSufm1HVPOU89AcsK59nLKeg24xniEDOS2WWJos3
2GBMpVKepL3OJAB6mGxY5pP+s8gL44Y8R3NKLPBkdUEqfZQCOrKceU+tMeKdiE94LNxbtdQqqtf0
zSs2Y46bDVi+ayZN3+2m3CiKsMLE9PLNcprFXX5iVfVeGulrX4lSsGhIpb2SBYYw1C/Lo+aXVqhi
OJ4dXPArOfeQWEEs4O2R03PqVAnD8Dg9GmrocGWrm3SCXJWbuA9kipLocqpXcXbsTfsxXsYXpDQT
eNs3/+qweEyGSsPeNZ2Paz+f2nTn6UtzQn/KdsmypMeGz3X0izrEBzJXOxwy+rmGMv6FVRY3E6rk
CfOK9gSJsbhnaOhdMkMcPqhJd/ZzXSwHtGX5FS4K1ikjA1JQS1tge59ZXrOErcWdre5M0qY8ddU6
kKwz+xStroxvpyXHEcLveoaHwKnWWs0Y05UoItgkHLHq7H0eSQ8phcs2c+p0Z6shXiNrYkmTZpq+
y7FaH5K8nE+dNu9Lb/WuzELG93XKlQxsWXlCD3DI5ZXqWpKwOEOtLh87mfeXlW+leLTnBhjYstyq
UXYBfR3ek2djAKkJSTmWNt4KLL97PELEtnFiLDvFo/3sWWTv8LNeNkYLmY7DamRqIxxqiz15nSz7
0DbWtONunj6m9TyGXd3aO+KZPcLVxeTpZKTxowei4nnt3Xfw2tx63AYO7lKal4Ps+8hsujvLTS8m
9u9n2YPy02U/Q4I07b3VQT7wQSzoThaZBS5gu5BcLdrY3bWywG3YvRlr8lTaznjwVBzvmJptiS61
15x0hPfaX5n5ep3oqWIlx+lcxto9WI/ntQbWZ3yOfVudUnbhQPe8Fz2r9TBb6q92UodaMzFWXL5o
Oh4Ib9DfRfwAE8HcSxcxDwH8ZGkX2trdC+AwQT2518tqumE7T85ulkYX+mLcz2q+wPH3YQClZSsP
M0XrYvUbrivwO+GgrYfRzp+XZM2PSQtAL5nIsItqNjELA/8cpgEaZJ1d9crxIwOul9pOQ0s/LUHf
liMYb5DB6yyqqK4QkovZOleOdlPHRYXtXVkA4TA46UMBWT/L3+Mk/5B6xnLYfIbR3HEN9JKiD0lq
fq366dIt2d1dAWlzVKn2ifnpco5jYpyL4l7jGPNhBEoJKU5+McZVXCKJ8v6OQC98Zse1B8RPq+CA
9v1w0TJ2vZpNixS/rIfb0p9LIIdZ+87COJ04V3UPHnSFELfcFIrUlzsxwJpz/XaNOBomuwk4kFeJ
aQ+5rODdgNxRectw5BEgJ5E5HVvMMj/ZOOXhP6e1HlUQHwK9F1QcSPZDrmFTRDrSvZFrnfA4ptmT
wsMsXKM6x32yKzgV3PWQyFuzntj2cPNj6YdPh0TxVMV+QwoHZ7NR+2Hu8ynIrgin2rzwDQTMpK3e
APYlO/imBCt0cmE4p5yP+ZiSUzOIRFjxufKqZFfmYHNxRJfneCwu3RwiVZExcZrivrxN0u7Qdyxf
Rpnxg6pZhAlO3SBPrXlXTjS6JJN+VbBhHyuOX2USh2iMT3HruRdZ3n9l9fTOVlyeSWN/9LWYRa7q
LpMVz59XYetRiSGuvXnQLrtFCzpbEzyDfXrKyvaTghOLM6/Ykxxcw6ap511TzjEig9UQcHNcB+Bk
YoQ8UvV2nRShm3Xm1eC709WQYMVmlJM/mbU+XHNChpqapfvY5ua6OLE629hK953DNv6/Oy3+kdn2
H/+HyG6+x3xuY6L981D5IfuSbeWUX7/1Sm1Egj/+0O9DZUo20Q8s9GGdsAhezf8aKlNPx6wZLZMu
JkRja3OD/U54s7zf4MEBI8B+x9wY1fyPofJGJfAN2/Q2g9xWTGT8O0PlvyqPtu4hc9KRA//AMzZ9
8AfZuE1EhT0jwykni2VXw+QM0OJQmwZHDW9Nn/EfB1f9Yrj882SZEiP+MeB0MAmczRzw538VLBIs
+cKbYY9A5wnWmPlHWdgTPlhWotTuj4QQiRaKujs1ufkr1fqv/zw6PW4EfwPkGUL/yWRIgmAepwUx
LkFkoVPEFld2vSV3l7l9rDx9PGSG711oMWGxZnT/63X63kN6+90Y8CNWb8NN/OQXQOw1gP4hjutM
2c0///4KgFMlYp8dgiVv1404FdmK5gC4Ixcno/PlCe+IFVIh0D56Je6dAJQS0UwOMCdd1Ry/i2a8
NWf7lcAbyYi5IzciO+0XurS5/SB/MTYQaTU2TwEPyk+Px9RxBEbMxa6CwgVE1s0fwPll15rjkhqk
F6G5WRS4lBCQk3ViWN49TfaYcPlt1rtWdu/8WfsWa1B2nY5tdi0yvLnCBZHJ0y92vT1/HLaJKhdY
eQn/O/mF1c/8CX+B5OLrOrYlLsoeKs03vuEPz3eXTr5yx8QIhCxhwwy6EZhb7YnUdBh+ZsF8qwmn
UgOy39vXnDMODBmTAG8VYRrs5YAuCHNocZcdhr6XdK40faQvw2FKQP5VS/mZZI36VenY3/3ULl4+
0mW864Rj/vx8OIiNqoPaAFOwAKLXuq81+uved7Ct0ndAZruHeVQVLRtOu4RT9jU3YN/9sI793VPK
GvPTl7+tMyxbeHK9zcn5558iRujg4M5d1krFFI4t3QhamXwYU5tY5Wjs8xgbJ6o2R5csfcpsa7mQ
86KYQGtqp+pY++Q35SmvdeMXn8/fPJabCcSxeIMEr8/PJhAj02AOgarmDGhQAkG4F+oyCrs2nN06
fV2IsR0kU5fQrfuHxJlYaLxVvFYOqYek/4QP4q6ui5YTq1cH89w1R4mN8c6FFx/UXfaqwTOIlNd3
v3gcrb94Fr+5dPAkmfz82Fd+Mnoo1+5wpgncKx7Z2tzpble4g8OUca2ZTQbzk3aHq/xSj7l/xYt2
JMVLqgnLQ8AAgGnxDHayqvfo7MZuUhbTvPwVHJQV6sxk1+Hdx1K+dto5W+tnFpgoaTsqe8xqZ/TT
p2xyb3yruF9jedUuVA2oAu41NozQrHnUfcu809Mh2YNB039Rb/RtSfvzSsIGiOGW2k+MO5a5PWw/
vIhtXuYTRkIux535tjgMmZqVxHqxWACc1DWVRN3edKqnRjIiderllraQKmDr+oVV62+/AuHg5oEi
bDDX+Okr6MTgLsbEszPRVXfgDP9ANuSOMCO2e6woXp5gNiQznBs2lycnC1a3WPd6370ANfg6zfKe
7Qs/iEOgP9G5sSdb1MozeMh8fqcgjr0hItv8bGTFWzWQyvaymO8wzo19WrkpfSQV0iE5M89q3GNV
lq9EqVhhefD2ruZw6Rvp+Bg1KhOEuK7j0Yv+9YuNWeqnN/u76wcUkkmBI1vxT66fdRCtbea4fhon
Fg+0yQ3c7eCaTf7aRHObEpSOx/o9z1zxlIn8s5LTwKq35cctnXQgLLZIS8mYOr2uMTsZxTu1JWZY
c3TY6zMAZa4ioBasOIfJLAyskjFcRaoa3X1B/9UDAQZxMU38N79MHwz+L4ci2TTXwZNvzCwpojIn
tR/yTDv7bf6JfGi8p4vFx9gMz3XNHzC0B74/uZeANZKd5aC0DC01TnXWz2giaXI0DHlltJygPepS
9HFId4D/u+fW16YjWCQf0brKL81+2Q12HQN15b1CRyIYIgv/Ei9Rx2CHuDpVjvWe+Y+NtlLEFw66
8s5iErGvJpXs4SYAYJnsLcbV7ntmO0ccv3nkdpg/a1W3N2PvwJosPS3KDNzCSYstxndof5oytTx4
FoMgtdgUfKj2Ybb9m6npWzAGjbWJhsZlbOHGwnMqz6Yhvd3CXIB7rted2l4eWv6HpMdoeebvBmYA
Dt1KjmqR8NZUeW230GnXMqnCgsjRl8UQa5jQNRCSxrHpNOHm5XYxClTLDyqaSd3qahQnDiA0S6yO
eEioEgobcCV7LY/dr/NcfPuFrFOsr19dzbXfZxAqkWel7W4YTfvUmzQGjpiHA0UnT4PnmBkbv3aX
eUTMCqmhinEHVl3JKQuwRcCWNB2Hxqz2+HFTEjor6c+iHyPXmLoPOOOqqMi4aKdiVdtFa3nrO1t/
AV17uxjjclZ4axlpJA5pQqdfyZ0WHGLbDOwogKOmwKJUlB8GB3lh4Kh9OQGP3VlSbi2JSC1BN/fQ
Zrk070jS+y/mUpgPRAS/aAQ73QA7VnE9zI77KtOY2POqZVUYW1m9X8ZsvPFljGrXjkw/rSarGOsy
pmZWcMomW6EgTepQSg8oR5LQ1UWEhQKarrei1HOtyOpo9gDcUUal22WX5eQMQ2DPht1FHjsngXNc
Bkd/M8OxVsjM5cDVElgAcHbuaYi4pM5P3VYy5r4Plpjehu24LuVA1nbguAAfq3nIrbzb6ULUJ+Eb
2r6hRwd5kwoYa2B0yQ829Dm5C9P5SAHddOpb/EmL3kHkqOg/saD9uQSk+SS96gYqJGOj9lq2RUae
I38g6SzvWfatE0hi2JJVzagidljoSnSKQJDyepyN1b1rzDYd9mpY1wsYacULeYF3XeKkCmxMEUWA
Xyq9bmZCrIFgN3wpan3EllBwyISEWj+Iqc8O0tIpZpCKFSuW6Zs0e/NDrjAY1LUDB6clJG9rTnlb
JF1y1lr5DMdmOhrjMN95k3V2KnumVo4JPNyhZqaiKI+vsjxXO7elaaf0x/UybVbKm1pt2sH03rwq
jTZDkpL2C9EKi9T7KOrP9lhyQfI5s6JBlMzJQjLuqYFljSoadq1T1qeS9iLbaCKibTxjLYY568Jp
mwVw0NTEn8yaIgACSfTOkGz4hDDu75sVSC7K7IxJT2Ppx5DipuNbzwP5SDaufufj4O/yC3IOAVzF
OGRgb/HRzc0NPGS1a7ZFVakqzkLXjYszlAQToM8Y3ydEAg7kt429NCcovl7MWoW9drqE9FycqPUU
deQs9vZxUzJHjVSvwWZoibfDKJgk6ofJcbebNOXs6rxjD4gbpb95FmtZ0bCME3P07mYqhh/MDD9D
vnAsnQGPUhjTsMNjaxcBY3bFAAg6myPM5qa1V3FMCZjC1VlZeOJsijgQJ6dJJMnVQDgqMomBn0Cz
GBHKibjALYm1ronhHY0zTSvgmlA1IcQBZxvRv3jkQBuLfZHnT2i/dNnFdv0ly92HOhEt2RBUPweT
fTdX1OdojnESVH/tPQ8JFFUj9w9Wnq2gy7CBFGLEdEi0x3hk7zA3ZL881lTK7ojhQHNJrepKOo2i
dwkja0XaOel3mFW1J5aSKhQAqJ4GSjOeNtcmHLHli6koRhpMZKBmbt0z4GV1K1Z6TCIE4QwgGsFs
p5GfNUKnjwUnHyeokAJloBxgTzxjK5UQCxDTC0vnZhppRAJVtGoVfnKn8YmcWx2MOl8W0zWErAlO
ZmJkVyKlQ7A3yOOEHVFmO2jISRw7XE/kPWTshSbc5HumSvOHXMTGuzfP6nZwZPyR7wuICQbW17yw
1X3vJiB6uwlRG24dimHAcJyFWbds/ROUQRAs1DJmX4pUR4ZZc+2xR1LaEx5sx51iku6Qn4/dd9sa
1S0RvRtjSpYPMAgAmRpmHN94NBSmx6EdhofK6Lj5Wws7qs/4eKzrj7rS6BYjsW4wJjOw6bjitmm7
WyxJLk6cQcek5OqZsxezhnQOJKw4JHx1rF+2+lgMYr5gKXzJEtc8Il4RvqY8jrjGGFaF6i43mASY
CrW851MZ6W0WH9scLGimevPKHtrubV2lHWq4+J+UdDdGggXAmZlhG3mtxvPbUPoQFq7thXOSrTvD
0OOPfl69MkPnqJhRbhcT8sP+X6sdQ2da6OLUfcHvVp9S7jIEZYqtbcKL7G4waV/0o9IfcL646RGg
+7RzDCl+cZEyfr7icSHG971FAm1+MNvcDoo/nMrThQG5meBwX51J7CnuOCNiP2WNteGUO43CWCo7
ewNMQ5o5brQW9nil14m6WEzlnk0vXq4kLx/o3mH91d3957sS6U+uCi6HdMdgNvbz1d1gJctGYDpo
1ez8Bdfls2P52TV+4WyPWUYLiQGADShSM/l+9f3/7I41WXv4hP95kHmbfX2rmnr8cZT5+x/6Psj0
fzMNl3kKdzfuT1wdGAb9Gq/q/EZ0WLc8j3uku/VY/DHIxB27fcO+y42QyMw2/vw3qiqoQv/pUqN7
5pbq3J4W2hlBbv35We6yHm0AL0yQdFigeh1Hu2xX9UHr2Ab1idZYpvxbK1S5m9bsepZjJAoRCc4x
aVquEWiTJdBGnzmXIZhKwjxgobNGugkqfV5v29lsIgiCzoPo7XRXGIP8uDrQHh1/fVgVLXB2pcc3
Y1m9Jp2d7BZvZjSCh5w8RHJ0ugYqlE3hzLBU662Xuo9uWlh0Q6jLfsMW1wlzRsRK/6wWjRpIIawb
3P4gGn35uJGfAjaMzzrRP4S+EiMntoDI02kY89sq3ZWt5gSDPnx0yGBQAMo9LO4sPoEOgsxSZbBC
OOynpXyYCKbvJCTRE0cPc19qwKa2WWQOJ+dgKUpqRU5/Zzt2TGad8qlN1YLIl3xooZigFgHhCMk2
dSHPiNwpoV7WvOxuJrD04bJkIT66gYigAE/CnnbZ2ZxkfKRecqEL66NjnZXo6Wwkf+lOyUflMGZp
hrHdAQshbG7RjMkZCHNuuexmu9QPxLsXAGe6cUVs/FNRa/q5TYx1nxkx52U8EyPEVzCB5hg6UDUw
geE5YBjq37JnV2eUSPcA8cx/61qiJPVSe7tMT6k3qoYXZ8UV1qzZOY/L5UOfF+BrCwYiGROEMDFF
iPAyhBUqLV8e0zc5kn/I2XsQsFxqheaEf6rHdwRKVvDZJPkJrp/O1zlnwZICdVjqRTvJ3qmucJSg
JhJZJ++S5E8cMOyooGkjimdzjfqxm0KT8VXUTrPa6+Z4lHB/jITWT0274vriTvJseKPOyS0G+zLO
PAMavitVcf/pgAhhkO4D01DZfh09EfKiPBga3YY5AYtYPyqenXAYcX2s0/iAUSiQa5eEwHkL/hIk
ypn+o5PXp/eKpGKUZd1r1nk7a629INNL+8mfQEiBWWpu9D579i143HhPNRhASMjIvG4kS4YKHSUo
t4RB38Yt/D1rwn5yuMZdx8wKd5rGiKD2dUwnLaVGtovzU1JJFBTJ+EKCYgyVtt3NKrk8QGhsyZ3i
0QX+T+6oaluU6pzbsS69Q1JBso8dukzrDbYJBpPXnELJgMv0ENDazusxZNkZrCzudSteidqMGjDx
ZuHuLyr/QO/bEZeyvp/YtJea6IXlVFFfdz7/2c1PfgyF3ogVdil0z0ib1Z2NNTFYDf/NmpUHNp1b
ujFP4bTafjQ35nwmT6UdGK7hxEo+F3PZH5uVBsXanTXsErQHTKLn1xF5SMMFPRF2wfCxWcaPlQGC
wE29vW2sQ6j17pcCZM4eFvEd2NYZBiBzgJLTeNBbjO0WgZ+ck1UwaEMRLqIq7ga/nK+8TS50vlUu
jhCrik1M7DdZcfymMDYCTHO7yY7lJkACNyz2xvbXGf0nulJS+mB5th035liXaZfLJmUOeKXgDyFv
Qhq+jDfBk7nSR07EZ4svAtdi/1XqJaAgn6LZTS6tvcdyk09TdNSUFyukT3vepZvIOm1yq7kJr8Mm
wTZtf6DbpbzVx2pk+IZQS0HqZcxU4AzMiUG9Qu/t0HUToCvFJvQOPZJvvIm/s+RGp0v0Xij1b/Em
EbPPXExoxoR3B6TkOCQMjOViE5aXLvGf5CY2Ux2Zc6NBgMbqHhIkNu7iXovKdqzOoxXv89pI6V6J
tXNF4PLGqXiUZhUDnNmEbiQ8wIab+J3oHX/RvEnizjjCdtxU8noTzJdNOm8yo6B0Fzl96i3IcQX1
ry3oXmcT3Z1Nfm8GhPhhK2Sm0rl70GadycEm2FebdG9uIn6iuSw9m7CvxeNFD0EodAfOQ6keH3qP
Qjy5YF83Mre5bukQ+Dz140XVOo+2w+dJw9wQeF2/nOVmLqidrgj43WgDSdVl4sqvJP36cCY4Bsau
pKzIpoC2GsoPoEXeKeuBApu6mBk2W0OzGRwqO70tMnFuNuuDvpkgltrGNLEZIzqf5XvZzBLYpqJh
s08wcLuylrq587wB92PGJWU0QEOlm/Fi3SwYEi8GJ+cD3iSEfiWvNcM7Yg5pMK3z2mGeUPg5Wk0C
esPg0WxWDy5dnLFhYo0eDvcYP4ipXZjDyj2WP7OOik2tf3Txj/RbNy2m5y9SdR9wD4QpThNvynSw
0d5LsplQGNir02B8Zry1Y+7xXHDdMDfbSlLELGXreO30+O03a8ukz/sEoCZREmwvS95KcivJE2HN
N/hUoT8X3o7ZyhRULaNMA/9Mxq7Cxc2+GGD90j2BycbcSlX7Ka2fbRw4VdPc4YXFPr6Zc/gSHeY3
GHYWz6cOgWpwRo6b5OPGu2G4iCllOzBo2bon8OYtmweobPxpV3PHOaywqCJUkaNuwjht4/gSd/ZG
KcRVJOyYzbTdrEZ0YJf72ei82zJLbmq52AEqqfe0jLiUCM0zed8GF/XmYeo3N1NiqPKxtCmDY2/B
8TRt3ie3GjdSLn4oDGXeFV0m+6Qf59O0uaa4RqXv9uakEt9MVbwl4qrzmv44wteT4ORyTG3C54oJ
KOx6geoJ77foI5l28A62InaNFoyjWRfs8NyLig1805r3XVe+N9VaVEFmMcpLE72keDof488p0NpX
7vZAquWk2Rm/LAPsYakZM5siPnNGpYSKwZA4iywF2JSxZLMkeMZBMZt5Fk0GqjxFdZHKFoQ2IMJS
NzKqClqWTgUEQiBZISZN6rV3Wve73dwYHFB02VphyS3inZbI5LbfKIyDr9e31WIf9Qlr+iDVCpix
gFauMkndMk7HtNVeusQ4W3Qi5iEW7Spqs0ZcyB6NDZ6t9K/bXv8keVJCx3FdUjQ4MVVPVepqMkoV
jZnEgUffV+DKNb9rOule9qaxXJUZI4Cg3qK4bIr68MgEpoPQ7IxcmxniFx9qaknvy9EG5LdI8WjC
5uWW/ODWkMeCrG+xG89TQhpBB7uN/2uaf2c3GnS30+na3U3tBXhFCqmZPRP14WfuHr+hGw1YMJd+
79/4tMT+QW9M01YRTFruQVtWYc85KIgFhqrRKLRPMdnUnaqooMbHlISkgKawI8Bwztc156+2i3Mu
eebNrGNSZliMnb3qk0ZX70lb/e7YFv1LbBX1WVqa/txSMVzoBmOZYflopjnN3oKyH1ss2ANrmIH2
MIwX+aQlxyHDPqpD94rwwDdhnZV8rGXM0Edkt6oStMkS5+Ct7SJkrQfDXB+HOr+Ze0eFRHnEvtGT
j1hlZ1Cu/ODGnPdXLLhNwAYBK87WnizLZsI7cVb2tdy7IpvGD+ABUD0k8Mz5EIzW5lmci7gNKCGa
og5L2iOVdh6M2arGbGZprM1rk64PY2kWD3MtnvTF9W45oQNR3qAG+azEFSVDe77f7ikzRuPg24sT
iqo0X11DdaztqemF/bI5qBfXxuiU5282ihxM6fSZ7Fq1q/u+O+tUSs2BLNrhYDveW1EK+P41hFiD
Gucqa4FOMh/AkkDymA5PkQ3aW+EpO7JS7esoSS7YVf5ORhz/pzuDPv3Ghiy1GjpTbnX2QaXOeJsi
YBzHQl+urBU2HQr3Az1S894AX2n4BOL6P7iR7NNsOUuS7YCtsB9WKlm2ivjidsgZLcrBcV7+ASW5
Qi1ACuEeFtROYtF4ClSyZVW9WjtD+/qNJ9mQarzS/ZqihY5WvZnk92ffqZ13v4/718WbKmSfgSkI
bK+vP6AmXTBySnW18xfcpGKizm2pvhkoL7hN3bGhvc3rD2BC9OgH8CTRM1a0pUh0Xsj/Bk8KKhpu
a6nHLPkbfdKYYBLnisJv9WcEpVVb7W5ZTDdia9bCnzmUU7xCPPeh9d98h1EiR/qRP9IDxxEs/0ak
xCEDr04m1JLNA1GLtNM+YWnojgsYtzeQaebtXxiV1TwYX7hle9FcjTHu+BYXwEip7VNF8cL1f3Mq
WUHjQ81tff7OqVTKBJo2Tpvl5l9yKqWbtddwuJYTbM4GCujy2P9PWJV2DySxr/Orrixt4IILRXbQ
u6Juomgd+qB+SGSH+PIjuhLmIQJm4vnX3/iVLPLzXYnytYQZPdqn0ewgleZzB+9mmmpGr/8DtKUF
2veD9Pv1e5HL/9pA6v+qAc/C5fGvhlbB5yErsy+Uv/44tvr+p3633zm/Ua8KE8WE34GJycbi9H1q
ZYjfkCe2XDcAXYZTiOC/u+9s4zeg1RiHQIQRCcIp8MfQyvKpXsUKQ9YchpvDPOzfGVo54mcl3nB8
xxI+mXJC3ci2P3lswN94tiQNzGCBYwCC6nyja7K8J3atjpluQd62fKSwpMTrydD8aLc6Rxa9YkvO
jf4h53K7z1mNzm4M2Wg0neHYx+V4hu+ASKtZH0Bu1OeiZTCTt8xFBnf9TLDV3ugZ5geqx7LI1+gF
oyP16GbiGaQ3MpfU5G4eC7KTY5ZcDHNJ/LNqs31Jo1zIwNfcdTmMkmFqxxOk41dPZf5LN7vVlZjc
bu+QyI76tnG533YxeQtG3nHdv1DlOHG59KbToHqP67juHmOJZVjTl/FmGW183J2c95RJzlE6bNOD
Mq+5UnWUwFcDpuVNUdA1DYNsTkYCtS2lD69UF+123UfCyU+u9LxrILb46FBkObSP3DfM6RqCbHwk
HxgPkZTa9KHuhYeFgIpOToT2jbcm+ikWo031qgB3qSgCCTkdFfe9xIsZ6PxiV27PvCikJrf5sJTO
wM3JPfmQNsa4f4E7nQ4tyOb6NnHs89DbF043PegZ+dbJGs7mGgPi7sQOiuv9sjanOndp1DON59ha
D1O3AuvnqjrP2mMlLYeQpztT+Mfc3xEeaUODY1A1vZgaY46mziiEoFsocOykQ9HJmJjQsuBQNBBg
t4wgTIlQd7vmlSjYC209b97II5MCOjy0PB4HO4vnG7mdd21Y4XvynuLeiaVHPGL9MHrxBbYEhGyL
GlhiCXBk/5O9M9mNHMuy7b/UnAHy8rIDqiZGWi+TTL1cE0Iud7FvL/uvf4uKCFTme6h6yGmhJgnP
iHB3Scbmnn32Xtt6UGb+RLCLS2gidhGEcUb0vmeVVNdrm0yJQa7oz3YiBNTV8hfl2oeZ7eip8Eqy
2A3epiMYtTTgNB8FcIWxQmT0YFizRWhA+VLkT/SjXEJY7Jum47NnVXghirAytKxrSrnC7HbuWVmS
aTZnDMzLT7cq99KLEh/29y9Wm0cx9wdwKudkNn+7s/bDXORpbc+cEpGfZ2YMXnfrfCWXvaaWD95G
0N0bIobLGF2iVFwqR57Gmsk3H8tA55yIklw96KzrXakBJB9JUBIz+VmuRZ6Roe3dzP4xpuWHF+fv
WUduI/Ze3HD8sLAAXNIcarDKipuqcm7Z5jG4dJ6BAmC86nry23XrGwP8GiMOCe2oaGLGWZdqnBk/
QNTQY5eRIgtnuNq9O6PC1sLc62kdAbBLnIgL28auj2FI8Qdz/dpZhK8lm8KFjmGduARFDNtEInkk
jn2dR2/c9xlyltS15Yzv604v28EPoQ5vbE2Ka4J4EegS0v4mWhxipnL6KLRIbeix+uW6BCpnDVh3
OBU/xgpgambowmd804+x6E2fgs3nxqRt3ahTxkN35ocbZ84IM9fBImTq9EC1ltQpLQ69+4yduZ/1
QFE3Hai+jVPjt5esmR3UbYpfRp8IbBmQysFfIngWofCDf7ZQ3AlEBYywAtYg7cxsEDeVjt/BHG7o
EaFIpBqsrT0yZHJsGvx5HPJzY5DTn5uR8OcwPIMbIkUwIF3oHE83TW68gh+zX1Vu3fR9z8EjLjZ1
21rH7xTbaIQ/mD5+m/byNOUN+VXCpGEHuS0jPBkm1yZXy8bq+P6qleNcO4nc1EJ7qjL7dbGiPX3U
dypzby10T2wdRG1sn+qMS1t6P0TE/jIKU/A3c/TTdZofOWCjbVfQuYx0uCWLXwddGL6bEADCQZ4H
kweuoclgzU3tM7yimyHPxVYWDINZ0jRUJ/ZVHJAriHeWzPI7KlDEHs8mCz0MaeD+WvPNjeVFEs4s
TfqmPJC4NzN0w2DxMsow6hZmWpXB8eqz6sFL5t5X0bLcsillFyhCJf0Ies5t18HrmRYyam4YeQHT
P++JFAm+tFY/RBsYPdWLg7o6uNtQjQiiuwksD1V49dNcqZ+6YZ44QYoL2Wuo0LP1UmtJROUVFozR
yu9BGI2ALEAG4XAYj2Ed/Zq9VSXpMvveQPn2B2PUzrad/0iJDx0ilQDkZ5tIkwTr2TypEN/sG1PG
EITMhaCFM15olG72XjM/8Kh/mBxuCDWqx9iKbH8OrSeake7mdIQAjx8nz8tij+3jCbLkKe7Vt/PX
ZobV+z2ni3MnNRjyXn3Qyvk11ir9zi3sh3btNlhSYNhu1zz0aqqChJSv02S6n4Vcob1mvtcYeAnL
tPmRT9NXtnCeyd7xGnbAOORDkmxnVtcbePd05HjRx+LOZpDTP7rp6iE/WpRiAMYy3xbw3H66ENwe
5npvwbrYqD76Zc9Mr9/ZfyB0N6XScBHl6o2CZMpUTN4di6Kj1+1Wv5ZbvS7x+K6TEveNClsBotVu
Ke3Vhx4f6C+/wMkihOkeJp7O7Qj5cWhxPplhafiVa/9Ohopqv758iWz3eWit+yWf0zvToo2KyMxR
oXAfWnrmbrHTP1DLR6mSwY1sWcOtpk3NY5JQeg7/5GvtMyeziZptehcjS35ZJu80OWBnoOqF0FU5
fzYpUL3GgZygVlgA7tfBbPbNPDyyzwDnkPPlNTrIci2c0juqcSi0EfXPIQIA5WmJSdV1zUPKqdsz
lODPGGLBUenUiOcONTuZU4++hlnHt2QMlSVr2Xet75jSyIAKzNZT5+H/6VPka8fmpxqHNfpwIXZF
tL4cbAfNobEfFB0+wJ8ocKsEUiK00j0dYYz4iNaQnyokmgnrEJ7Ije3OsNaW6iYO9eRqo6gx8UVc
JZj/lo2YKS/OxiQ/2Y7axRZ1q+wD6RDoIuZybcxJWevdU9pWr0RVP6W9Pr4jC9I65wlKjPeiGPYr
6aNr+MiiSWw0IR7CRNyYevpRDfrr4rE4yqkVHj35ijMvIiLYvpSJzY3YPU2Z9Y4Cpk4l+0tm//qY
4gkZgegMsKw3Pfq+kXTYICz5pBbcnOd6HkvmPwAaLq0OTfOcj9SMdwmLwWiYwnMx5NPWBFyzqRf+
Kzs3SzaoqLFlQrpszcjRTfcrwWuxnYbswZEeqIhavaW99yuceYAVgpUSgVfPSU0iWzwQaG/0NpPi
5mitzD5PWYEyP6CBc+DFA+KELzxQbaxIXLw0Tkkke05afZ/zpPBC59pPyRjopae25LWOSRf9MgCD
MU+4t2VSRjxF+PMXK4amr609UhmjPuvmT290rlEVUtjSa+eko0u3Q1Gioja++x5s/ncEfJrr3//x
b/811kvHdvDfzYDbghHwQ3uoio+o/Kc5kNPH+lv/GgTFH4RViNys7nvDYRH09yDo/UGah6CFRUkq
9GTmsP+cBK11EpSYrZDAhW6utvaVQB7/x79J8w8H6CX2BZfs1PeQ+K/YF5z/J/MhXVqDXcviDwOV
6vA3/aMVR3kVNUejy045HZcjUDHdp33px4Iavp2l6o+hlz4OXsQ/1kBwUCHPYUNHrXCxwsKGwMTj
UF9+xMrwnJvqrhZULjFbPWoFf2hkGNV2ZaBwj4lxfO8TUR8cr4nEJuyHcIeE1z64I/tW7nQwwxrb
T7f9oIL5PVxMjz1PbixBjFHvQufDNXQTdPxFI1HvjV7OgNqxFWxqgB4TTohPBW79WHL41Xnn5JwF
YfrplD9mOkfaJGJAnBSVIhgm8UBoPPYSdH/ObpulUOBgix90n7O2o6mHmHiUbTSLJaftJhfZsrjv
h4HwJjXxxRR+NRkgCpvFNOdcZzOwoUJCBt+cTwe7rQGfuOrZMFinkfQL76aaTlELIvA2aYYe/rj8
rerffaw6tiVVv8uGhtStyqNzXX5EvBPPmVXOpwyr24XdDs30qPdbL16MbdwfWfO9SnzmsGGqk16P
j6ZV96fEabA1J5ncho0s0C5zcQQx8pY2NmcFzv3Wvsh18yWKx/uqAlym61Fz60EH2iYa5gZKaNgv
MM/tsoTtuDW7oV/1CO1+nxQZ7EjsYPixmp+LmdVbt8QhoI0WlGo0ZvboWO9u89JIDqLl4I/HY7zB
q4t3enVuEBYeJ+LYehmMCBw32mw5h8oYMOwP442l9SPLxMbKbxRiQBzYIaSAjYhMFmVNyJSRkYI6
OW2HB9D0HIrOLFfEUKFSc2e4ybWH1BI4y/SM0eh1ni61yOb3PGyfQRwZj3RDxS8J7RZcKaxGG5Yy
YLN1hH+7+YpxwkI/6E9d4nLssi3qB+V41VTHt1fry24CibRt4pGMSyXf+s59aSvT3A81bVZTB++n
AXR+QXFnLtM0b2NHAgty3+knyfl+GylxE5aQeRY127vM0sxlk4hB85eKflAs7lFgGOG1040kqNN0
pHlFteJuoiDvEmXFDOO2scWhszqdctyEOkTaDN27hh3JgfqI34lF7LtHeOXSMyv9YybMxwtSGbfZ
oOfEG1rzOMRFdYI9D5oioQoOA+fGkYtzIQ1w0caQGqhF2vgC85pFo1NA6JxG4wXQD+VBhhvecwX2
rOrZBvOmnCf2SZo53zuRPsBnYzCTLgi11f/SnodooDCjz+UHvBGOEiyK9MMK1vVtmdBOES41dkes
wlGia+/DoIgYTczsaTBNqj0tFBu+N9SD7clwjndKuRZHiZ5SnhzjEK3O6UYKazuvfK5i9uZbc2V2
uSu9iz6TYc8hqt6WK9trWilfcd7MX9lK/ipXBljVW2QYB9pwdv03J2wlhtk1Y2hqLt5rtmYnZkJA
G2NljJGocc7tn+CxTraHpmPvtyF8BLI61h/iOLpPsyqBEgC5bHIqcA/sAR/Mwm0Jk2rsJMdxT2kW
XiF2ei7neDO17sOM+bCDjNa4nKDqwYQiBjUtW/FptJmS/FQ6mEPYagvCkbfC1vrZCYq2RydYMWzg
h0PbuabTB/ndee3vdu6xWSpO+jUDyrw8hqQgfZfKNzHBeesdgD5zcrd04KIWQi6ntYnzgEEf1adg
MbJS4yLG4fdEh35OoYcFU47TYdQrju40OG2mIcHlxSPsk6btDTUvdBM2NRbh2Eu1jWE1kOa6FWI3
5Uu+EvIGtqPVlW5N71oJD4gXpJJXhh00NYNfiJWNp0HJG1dcHvpgiiqSir3eZuYeRFgVaCmAvdbi
wVGW7M0qCX5v5nF6UN9MPi0pnbtED+d7GsGyj26F91krxk/vsxG+Dwr7IvsiGO3HKCJOEnqw/6oZ
CmC28gAz9kBnYLfSZ+WF6b1JsURE3ZHqx+WDwkf3h1zxgmj0kAYpRPHjvt9Vld7wMSUY5Tj8Bs43
o7DMtDlwc2BO7gDCsJfADEMbrCGVh+x16Yl8mp16vtBQq18gdUBkalYoIot9phPgHLjZQCbie4Yx
CGvrtCR6u5ezHJ/cb8gibt9X7Zu8KFcIo1su5iuEfPtAqwVRvXB+M11bv6JeqZuKQWbvfTMdqWr4
GauV88gSglJL6aqzu2IgdeprjjXx8xvSsZAi+fnRue6yKqQwyDoXrOU2pGWxhMn2npfajTbwWYGs
kUwYPSVwRQLrSjMOFvNrQBFlCaeowS+9QiybTFDaDdfSQFilTDpEUIksDdP+GG6hHvVP1drBOnaN
wZqoVI9qBWYWDutEbYVoDmJLIZXi2UCzcb6CNsvZ5Km3wjd7/tINHVTOhvaquyJ9TldQJ5x1+TKv
8E71J8YzfEbYcvchEIqPyAO9oNSgb1XOoEDdDTBQc8WCtisgtFlRoSZWiv0Iv+SSwxFNjezorGBR
sSJG1WDduA44DFct41Fwb0eVweTBmMgIKWAeLCv9gNcFfBuACF4r3a2xMhJgLafP3cpNmFaHVOZU
mQ9ECbMKnieKkVBpHCJqWBOo44lbMjp9dLCAtfmpMzZU0Uv3KEkkni0MBgfSbVtOadNG4YHeiarA
N2ePtS8mbTxS5SvJcIXXxp5mvOvgBrtxra5TVnEZSkZHgXi8yQCEBRpQax/vGMpnGd/PbbFPJW2K
dkukLsy5owwuWsqb2RMbtkYzc8cMnpyAfZzlmreN3RCkRn9jzLF7bKLQOKfl6EdxTJYi75jxsnCi
GFpRuF6SuGK7jV8UZNal9ZTY94pMqcHzZRenmbkbpmeNIy4imKf502Bd4zj7bcTDG5zT6LDUI5Xc
hkqCMcQsRbat35aTx0UVkUNTteHb2fRGX44gA261HGOWIyMmIFO8Tdz3yZnCxg6PbEVpPTUrJL/U
Ez8TgOC1OeyXVLc3sh7bGxfnHstlSSwLFuaQ1B2Q05Ac2Xr73MksfFlL+zYlMOQA7hOWk1Y/yk4j
XKd6zbjteVKQdG3pKi8RpBExnsG44axavKcm6TU/17hxMHY0xW3eav3GNIfEn2yUdIkaTWCofKhp
H92Nqk4fm5jqtYXCiu1Yasa+o0EO2FKxnVJlXh2OOsjCqr6dJGdGfB7UV9TV8FQ39u82R6/UIk66
ViuQ5nQxJ48cZNmFhljqqXtflPeiF8Vnq6FTMI5GBxMZwTdTrsvBycRNNMavLFPzoIxFkE6W/GFm
YXluRGNUfp+F+dmubABrPbwc3uNPkUknsIWdEqTs2O3pH4ueSU1dNYGxNdfy4TaX8j1UKnyZGzM6
sj7wfMdGhKHurTyktRy3XQYpaNOPnrtZ4Jn5jChWgG2JBWyoMXHnruntq36u9oOMvAt9qaCljPLV
ddIve4mIJetJtdccti15jHQl3B8TJoef9awe+KcufDlHDnu0LGgnlMDfhyj8NkbzbR7XNxg1Cf/U
VJvEHj+E2jVOFV4TuXisf2LHd/r+taZagcQKsgTnVYQJHNFazGtwhClzWSK3fzOcqSO4eRQsSoLG
8DgMawQ9qlasEgudfWwTIGGmcXVoHRvbWpyoj2XEQ9sVKjuihF2hdP3gOxlOIT9tHy8PXgaWdMWJ
UAv2JSf/0WWT2hUZffeWy8G8oCFzk6oCAGQbnt1VD5M679zJWvveXJDGRGWqkyAE6RvN/KZZbnXM
itC6723rauHeIwLeH2Z63bBjsHOgj5aHKHbMKi0eijo0H7gwAEAQeXL8ueZYTG1Le2usFOKoqccb
dj2k2LseFTkVWrqd4oWErPU4caO2yV2JckS/U3Zt27gMjDD9oQiXUjkzh36Il2eTFy8s894ziSeQ
jhP+eG3eppqHtyCdn/R46LZGqJ9IOYd7b3Y/J5CM2wa6JZIJJK2JGwVPmX1xGdF6GvSAejpGgMGM
c0NNeUrIjdw3sLDwl34oo2PS0tgt5FEeYq0qD1FR9u/x2GP5axxq5qvGNu+skolO1F10dHKt50Be
t1tNTyU5eDeOruxjvopu+dLpaHVt13nEDT/BG6NgSet+1RXNKSIvr2PiRgElnQ9Tj+s/wYgt9aa9
DNJMN041D0FVaM0tYFt9YxbRK66H4UTxXjlCpK2GXZu6Z7sVP2ObaQXU0h6Bb8LdSHicF8mTKLzo
PJPU8z1CpI0PmjU+alNrBzkPo0OUxTcic6sgpnpsBwDXfE+LSgS9WMpzT2njbkhxqoZj1e765cHi
EbryBmVQ1XBXxcRwXHaFRlm90bW3al4ry2sjf9XL7jaaih0P3w3n9ScQr5sh1dWWvC4NleatgVmZ
+ZPi7cwknCjsRDvYnY4bjx3PucE/CG4kw3uWjZ0I9GIiS4aE6f+vXvXN+Pn/6FVCB2nz3+lVl4/2
M/6t/tGw8Nfv+UuoMv/wDFPYHoBmW/7pZfjLsSD+wArJv5A2TBYAEsS5/rYs8JtIvbg6BoeV1rIi
M/4WqsQfFIvgMHCpByPkBRHhXxCqbH2FA3AgjqpypRsRsLEEfgVdZ4lCeQxV0v8sVBXMOnpJRejG
mIXYTk2aHyJXH8Fg5sWOl1NOi4V3KWHJ6bBFAgW3PF4aFhfpVebAaoai1/adRucbkY5qV5QE2tVk
vY0yHvylMMtdyYY6SKP+i2qZMaBdig1p3PW+PfRW4MbgSx1qfW5FM1KUxVvsGw7N7oL3WVbxYlcR
B3R2sAHi8rCpOOYGw8I2SK5G/HVv63QaDnKNjK5TN4je7IxE5IprlVbVromJZDB3aBt9cHS4DO49
2LY7q5kuTZxHh16ty71hiG8VnW7bqrTUg+FojNtF533W+JYCSBLJ0UyWZUfF4HzLQLwcYD2ak59H
1XtnkLCM8qYJGd569ao3gqwS1YWcgHC3Dj4gW3YeIQ6LbUpYyN06uFGCgfaJGr6meSVce9Ly4iHs
MDLzjNiXpcexaS6PkT5FF3eKpvSA4ObA6anlM1S0zKEwMX/3IlCKliTiQ9xPbVBV8HV44Qe44LeF
Ci18JvCHap1/JwqyyknYmmfJAxSP4oB0JSAgW6voZGb8qja0gm+VD0CK9Ygnlvo85/XJsb0fMQfa
fROn9b05Uts+IzVFDmdEF/bxsNo3de23Y1ZI7plQv2jwMDh3EOU/JCk+hb5WDocNT7xTaOg62xLK
keuTH8r4gbpPcQXi+dqUnZx2UwH4GBaOhzeT5ALAhmfLa6lam5ZznbdOtVtIKie87/iWUkrZeI5S
aF2v654l1JZL4pq/l8ErAythMRKyifyW71SoTpr2mNrLhYDNaezGPvheE4fyIQSW4Xc6q+pZsGNb
l8a5061Vyq3r2yy2+B+r39KmPp9kHPKx2MXn3LvaKYu5IMNVaDSVd4hi6sf5OW+TWL7Dv/pt2+mO
CBPcE214ti1+MYYcqMayhwe4KpcqWb6UEd/1pvE62za9Ckx4ftKZ72IMjUAtyZ1e2MdReZyLVim0
ASOGlMLLVFX5U+TIs0A3xVe3tkND03XQVIdqfImt9HZoGS0az3iXS/ak4ExzqbzpqyC7kDyHEVNb
gR7m1X2VEUcgE/XiqfiX3RC5ylZllxA8619F5CAhpL2RjNU+Y417iWRhbL8bSkMHYY6kbX6Ykgy0
vYjq7SAgdgj0hIdGkHDWpIYCivobriJ0hJ3WrXnTIWZSmTtpnJI6/SMO2YkWrEJ3UCIwl1RiOc6J
JvemPY5g9RY+DLP/XRAx4OTKzOw0k+PrPQcn3CH51qazjYi/BMFc94/0aq0lF/pdhHY+5dYWiwgP
oLL/KRv3zcBqOi1CXLOlPiZN3PtkW1yyEpz/zc4bLcqvmse+YaNajHpF6IhdoV2XL4BRL5WrxVuW
4ToKzpiY2NKR7VkQ4WKqlg8pGQarhl2xHWv6MdFw7cz6+No74VVyiZs89ra9B8PEwBlDgR/rSOYa
r6pBsugsTQtCUeW5gLoNPnJw/FTy5WWaIfwevj++itYKelme52kuHqlEmncjLLidREbfcNT/ja3s
Yqek56iAhT2QJdWHSd150Dk9TXo4NeZe9Yce9aX43njeLHMLXF1FrzxfCQWxGZxNxnS7r5kdvaHY
G82EPW1+czCL+p7LJSOrlKdGkT2MxvwcV9hfGorzmL6rdhsP6EnwdYqA5N1BlyHWAEseF2COW9eC
yzFO0O2jhdh6NFuE5B350Ic4oJKFOA6MWejAC/HEHCjnLpZQDLS2zX3o+hUyFe6lRqdBfkp/mF0T
PnmLvnfT7o0OXX1DfwPlExnlzY0jfxNsBixOq/SD6XEUalKe/DSngTFf2Cz3s4KMTryFjIVEt+Z8
ZTcYmGwbCcBIhkflIogu5EO6njJBMzNeEnOOt/BN7FPk5RCIacO8TSP0UDrSxNmyYnNTu1xUtEbc
lIzLtlP+0CrcKrXlHYBcfDBqHSYeeUDjK9JpdfjLhnSzCtpJoCntEE32pU70Z8Ka4aaX3c8hZcrv
UKI5VC93FTKmVWdnIWRztEeA4FRo29eF1NOmVvnd4pUXNmGHiaJjf3JM0MKQ0nY8I8Nt3GK0ob0c
881g4nlywzvYUlxiMmf1avQHr+DvrFw3ORpu2u7siU8yxI6kJy5mOEqDuXl54LYW+JyJ1mbEh7za
aXG6toRwLp2r8qXVqfwyPYZlvNrLpiUzEqRz15xBvJAVmr1PsyuXa6hXN5nOoSKn+gCmshh9byl/
5baHuI9xOZkaY8/Pmb+tqG/Gni8gr/gCrAYe0Zjz3YK1wfTDyLtREO0dOgv8fm5/Gu6c0sEU/ZoW
/kt7vYVya6VuRahg0kvsDTVUbKqiSu1LNBacD216SEiAHLt8VrclQ9MJr8WTk6fwjs3hDV1tOLGq
dvddPc67aSF3YFCvxVWWRbtmjRCOKunPHQoBloa4J6wZT9MujHnbt2wt73sc9iSxQlzuNhpGW+BD
0zXvV7L0t3HeHvMFh8uQ3EUTaYYBdPFrslQWIm11tWcLF1bqXnu6TjcaTVsMt9fSHOkoV/KhIlPT
oTBv6KYmqinp3oyLn1XWGVsgG9MODM3CNFHYRAQGFk/99AxA8WJV3U9naC9zmj2yCTpzMuCWaxvN
DnRSPH6iVfiRcE7v3ITj1+h1b57GK1Gv4jig0M7lCprm1W9CcG5KqxwqU/GDYxT5CMoBuKnZydWg
BbDroBYurf5V6YZ2lov+UWAE8G0tmvZROo/b2hKBaKLLYPFGdCgy+PIWnLHtwP4ILfUcGvkn1nUs
bbntd4kMkQ1xmMg06Y5OCNkEuQ+LKFC3gIwG7shae3FHni5M+nQOW/OXXuhfTcdhkyx1uc/iTFzG
xfXYbfK4tsaJp+BUp88hkpovwgmNtMmS0+ABa2/5ErHgUAgyWTwL6IPH7NOh7EB229F50QWFa75i
3GoO//qUdUk+cV9UX92/r2aCz4oUWEIa6/uQ/5//739a25drW4w//zXP4CaJ+jb5Zz/An7/nrzFL
/0NHqGOYAuLyPUr9OWQ5f0ieex5ebGnQD71CE/6esdY6L9vUGX1cV8Bn5e//e8bCDEAGSOigJv/8
t//KjGXwhfxfQ9ZqKhDeakjAX0BWZQV3/AOYQysIUmVhhjXSS17ZlexkSR6cGFc7NEddVBc7Wj6z
sbmb9eyl73ZdgRxkZsQdhTXeF5PMgmlufxhTDEV4REnrndvBg2ZXpONXUunEUcwaRFA58FBdM2DJ
qwV/iTVhdh5jhUpZmPeazZu2FOqhCgmg2U52tSbS8NyFz1Rk4PWzTAKYqfmrmetToVcISuX8JGIU
csyRP1dwkVmJx6YDBipCSpOcHvt4skS022u3cnHFXk7Vti54l09V+dopmsjt8NXuMF9pa66ah+Jz
IuxjPL2y+vRQrU2wnAoXK57PlM91O0+Oti0IY/oeetVm6lge91VTbOYxyAUU61Ef3cDjZB4Q4liQ
vCPKLW3r3i48ztOTGLZmbWeBtJt5HzN+EvlgDFlaz2ShUvt2v/6hJdYoJ5fHmmF0ayUYRaPBAuSs
49pybtfvqCSOjpnBmFCAwFSJjPrtcerDUxa20+3Y9viJ9LUWSUM47OIONGVIa0tvJXujjXc92+iw
jG5yjB/bgVX9GwRZ7SDbiNhn1xymRtSk+iM2ldJ5UzriZGrXe851MfWnLelY8+TApTiWbbzs2QZA
z81NZHMgihM0ew12xKgNu8TWyaf1rD6lPYZPDfFyjq/tS4OceHCN+K3W3WPKVODLwbg19e62nBWx
w+Yzy9KG0z0tNo0zjP43Bh2U18SkQBnVOIYfTpSmmyHxnrAgdtvCHjCq49rEjavm50a4/bq/ofAR
a9uGYlH8IzlqsxVRVgydn3T5eh2wuybwqGuNLxCkbxMqPgOQe/g4zORrPdlcYEuZG6oJPD4kuAMa
+IWNKvPkvtcbby+lfbQyKNvjwtEuHyAYmdXcHruyXog1uvHWm2Ie/OnPIixupoxdm5OU4mFwJYFx
ZXAe7ys+7cU5wmayEaPZFRLmD6GIO821SxvtAPGJvbnDt0Ye+2dbGffRqN6MlYDIs8YKhtox9m2C
rjwkDmdYU7RHTq7Z9vvHkUfGkG87CHAwHKTLGI3kvyrNp1llX7U7WmSAQe6GtcwJjCc+4LvW7yvq
jSxDgfvDS8HNWOwwcbyXWsp6lxuutEA0xvPJK8gtgGi9lznsgTFHFVYmF4GoHSwzLm9mdVYTXxVh
kCe7qp9i54PS85vSVI8sO3Uka96Iw3nImagNNhIIFe+aoQWsMXyvpZmKYoYewG97zeEBb0l+TvtQ
iLuuIm8tp1c54qMcrS/MHeHJpASbc3l9SHrzaIQOVBEWh3W7Su54GG+TOdZvuFo4rxkFONcaWUmb
tN+pal5BmOFfHagvWdg5ZSNtDS3Kk09pDiKxLTila80TuyyKjmn9gTaHHBLL8MmsuaLWTwYURoel
JvmZrc1AIpqwLsvmo8n7G11b2xU6wfhphs+y1rKDwL+9jcZpm9tLt61cHZaWq4OzXZPBYcRpx1Hs
EDisqk2Fl8PLoOkTe02jn0u4HC3bBtEi1Suu0bM3aV/NTDeCO0bU0Bkdab8etl3G4sgzkcHpQiUq
wW0oFvRznlfHNuI0o3Rc0DSGUwFRQymhToQIKCFubeCTg5gMBmV+nhfnoEl9y44u0DHxbAq6ASGD
adrWEelPrODYfNCWoa5obL2NHUGIXUMjjN9ZGh9f9KkPnp8M4lq4HF3CCRxlf6pj7sq2479B7ily
CY65eLHwQhqzdnXC4kDt75qMW+PIxhsEvd9mLW7gKO8ch6tkcV9EZi/7CYhcwF7+UoAV2QH9uo1G
+8wRaifr4iiceOEDthoy7fqrXguwe1WO0IYaw4GQOE58zGv1riimgLK1rx12GSQBdPOHXZOKjOTd
QFlu6lDNoBVXJbS9FAK/D3AviTWm8o6FJy4itjcmIkOi9OeIaqoSc9qsv/dsXRN7PrhyojutgKXP
fWUMD7WiwTfZu+qTpcQCafLBnRgQI/lp4rzwPLAVWfVlzuk2Y08aEs8c8I2kHA2HOD56pKeAmfs1
C7KyUPt2gsTYNCDQPsPoi4ooB9dXHfEn2cI8lDkvqKp1n1Ig0onbPYSm/lotLCGT7hYLAj1/4dbR
gJ+U/UNW45Ouux1YmQC4LCWKta/1ys/NNHC9ZdfO446SJGYL7RBq6Sc5qZdQWifM6edSU9sqtk4t
h+6uNF5r4W3tqbvlmctegPEErUUl406N4WGwKLHFfFGOVoDuzAavPQ72fLv0zkk3YIquFtpi3nfE
PbCLfE5j9sCAeTS75ODx1HPgiTRCYciYTrq0bovsa1bi2WuNc4kxwXI4QewmyzmF6mEYy6MLkLvv
tLslodazlDfthEWw4wslAXVTYIunb8Oi2WihwVlVj63HFr4u3ysJP7huMQfBiW82bNhSst524AFc
gAOmvdojjmh7btNT1CiNoRUv9IbKn5uKIuYDXdSAkTyqxlBFRNUfoNM+Zgsn9zlnjocLLJ8jIJF3
2bh8ZRmJO7K78b4voSTNXZRtM8n0z+oPgmSBBCBCdiqNB2FV5lEcDKSBjunciGCMUQM6svonazLr
TS+6+KGiUsvvw4lIm8VOszewlqva45yCHO7TAfXETRDvFwcduXTXfrlVhnQHXMfG4CDZUIwljDR/
SpM+h0A0nwX01ZORWoCEuGg7sCO7thh4FcHu6SdkFjHFLBCBi+S62EIhmh8mvA+bdBB3bv6d4+IS
UfVk+0WBLwzNrfuCjtVtbaq6f2ZmMb/aMxL7pPp8M1jsn8j//x/2zmNZbmTLsr/SP4A0wB1yGlrd
uFpxAqOE1sIBfH0tZ756RTLTkv2sR21WoxTkvYiAcPg5Z++1gRyNQFjctoC9o4iwGPlNuBmQIQTz
Jgsp6uwxetXZprcKEO5K0Xi29PqQr+exNOgpsxu1i/Zi6tH/sjj1kYr3k4sFIsGPQf8rCWnA0VAO
ohtZq32GpY51uyX10RGvAPuMPaZsLGdj526ZaXL7oUBwxuYlVIwvBwdHnCCqR8/N/PNsEpQ4kqm7
GWM9qSi6e+xAq8Auvtay+CSY9q8LRmRrbQVjLNEnl8mS53oR+xp3z65vNCwIC8tU3OTGPQM6RJCQ
pzbNlCe7whlwGjvo+KqlYIcZERyZvzAbOFZ+7e8pENGJYM5f52m0d7R0AyvNp6g21XZB6rapJ1AN
mSAq00zEN+j0ekweiM1sDt/cNN8zm34QtaI7mTPJzIYghcSAn4p0pHLjY5pgQzfg5+IhWgkfo1aS
Gh562Mjam33wwl+lyarVKXLie1paseKz0O9spDqED8TNqRqonSOFziUxXT34/A4domWTFPIuoBxe
DTJFXii+qwP6xwJv3LtvQ5Wi/v8gzNQ9Jlp54Gq2UeXRh6kU/T6w9jkaIkTCkQvwCrzv57muL6Sc
GxesqVA0mb5EILs2WByMtQlRqSrmj3ZIh8atrx47CZ4vHrIwhMGUWSLRypf8UEXY1js/f/reTsnI
dycaj45SUhTDjuB3+jd1CLInrS7QNMIPniZAcbEBb2kqlNShY8gAy2ObIrqa6olCI69Hotho29CI
QRKM4hpxH84iIaziBs7hPpQ0oA1NpMrTFqdlyPbd7Me3iripVRgPW6nVjhVoedTOzjai8l91VkTj
MGPkkSBVYJUGgDUxpVunBrOhQZOxREeT0aRBsUV9N24Gi37RQO8BQw3pjhmcGJRnybrycKiBO9KI
cAy8omEzaWUvXZPWx8FB16GpXFmYlsxihpx1g7upy4AmzNFo8Sav7Q2UX0qymq61SBld4MMQ6wyP
/kb4+fuCZGhlNO1jJD/THIMpF906HiJw3HIYJZ1DMpYvk4rhV1nycaS9tDHmKNhOHqYRTtm4Kbu4
3XgDKoSWejCwyFKmiWYdxORva3jBHpgpGsjYIuAl30/h9GBoHZuTk1jWkXXe9fQ9DQ1B80mlw+sW
2RsWkfR51rC0RmPTCkRmNw37tKMa2FKOotwsCaunP6hnPnB6nL3Z4bLBoKuE5yPEYr1xu6LblDZ7
tW6+1U0y358+tmwYVqCYK0ZnNXUXlxbPJ9UUwLdlNPbD5O+yyr12mgXHOHN+bUjO2jCJjzctxLjE
ZGxCLhso7pxuP5wGbt3SdfdoDItTEZvB3dJynfgb3CUV6Yp2O+5DyLFIhiirkulQd3O7ruyYlNeh
BnWQ0wnspmG5KXIfL1ruhqcgIekuThUOqf7Zd5dN4+nnXJVwH1y0BqzBb+Djr4VE5FpNznDyMoV4
DM4e6ZfROq+zBQrsJDd2zaIROS4YGj+6FSMN1HDIibVlAVqNpGase+G8iTa4GpOH+4swZYSpzUGV
9Blr+yGa6bfZdfhC46NeT3F9g8T6gtDoDLT5K/JSf5NXEE0AzRETNlMx4d07ei1csLkDTFexhRwQ
V22R4T3WDUtFBp0QWVxq7HS3etaZuZ47vDkaXFhHrgn8zfwM2QaN/jiKg1VLxGw1mZgI4+HBjcmX
wcQhMNDdSwCyrItwkLezhiZyfoITmb1pvRrHcBPCVuS1izE1SR/IsvZ22gjuOMVnSSGzqZb0wU2J
pyMk5taDETdYRoCDkiTZg40g/NbUUMe4422RdWdTox5NK+zfXY1/rCKjhw1Te0wJfdbifjoNbezd
RqQMrkWNvTQzpvgDKCme26lCIGbbah9aLD+z/5FVt8W7zcKQlUw5aGLe23AobXiUpqOOsImBuGRb
QymMhRu2u5SyebcPNcpykPY6IR9oM6M133Kjb1qv81aqAugyavREJ0ux95LWe8pHUgt5hrx16DvZ
NpQNZmEYvDyI0EO+tAP7fy8ImzebLsphkGBr+iiGYVIInh7XmxEMC/amS1Ck+3Rsg7PPmPxojN67
tIw82MK9kpdJktZVmQvUtdA+Lz5qk7KDRkiGuRF5p6T7FtJ413VY2ESvZYlB02hOVis/doK9cuBM
tc47YIUa40ULY0dQ1uIkaKVDHVuSG2s09z+0Au/+VCv8mMDzV1Yokl6QCygiaNsRRfRze60P/dlk
62GCaBx2XjR+Tg0aJs0XhQgio+yuwaz9543a/5cW7E+d3f+PIrQcx/5H99b6Y/7x0y992j9/5l9t
Wu8PAZ6e0HVJWIfrOVzKf/M7aMaSkSWFEFQVP7i2zD8glzoBdA4E1RgU+Jl/NWqlh7jGpqFqmhad
Vf78P2nUkiL0S59WmIJGMfBkR/ooIp1fkqzyxZW9cClL+smJPxthxF6mRVkn80oMsICiT+My0zcj
Du+BebtYF5HhImSRyWsXpp9j5mrbfomG84JN9QjQLbzakZKvjV0WD3bftCdzjp0n7CaYzacAYkTM
K3wTW0JnAuv9bgoZ+VNrqWbPo3Lu2mi+8Zg4ELZQ63A4IQf/KnPeEm7ajG/MKfNXRVsq3dmFpGML
jy3FReopRy9k6RdA6eqSM2z5LpxZ7oRh2Dd9SezjqkoTEGMe3FDlliYT6CY61GT7XqiI5TWbu+Br
X47jPuhY5aaKP12cttlXtglOP0gg0noocYJldm5HaGobkA6mTkJQeGxdjYa0a3kfFESKtkXy0bE7
8z7B2LAuvXacTnXt+d4+jWOn3ObdsDAsDBETWIvKv8ah0d+WFFuHPMnN3QwQdEvC970Xs3+Yp2ig
H8IIeZSFc2MlUX2YsTqg9fZ54fhEP7u5xejUFW/ZuNxw53xQC31hcBMPZSnfyBXODl5Nu7Zjo3z1
KgZMSzxfXWax9GqhYHrthYOQtF7OAE1yq93WfjG+kG0vVpaJ+ajK4ifT4N1oqVreNrMYj1EdeZeF
N9wxpq+06RAF4Z0brkPZfuAtyutp6tEZ1umCxpQmTqLscZszrX0Wyq+erRQL4SrIYZVEiZC3k8lv
qhSQjWjhasDmsnbMFK3dGCqgkr2UB976bslk0QkQiqCtDb+g5ki/Lk074pbzzfvOnepj5Ic2OReI
bD9GbC9vinAiUCRu5WEJankgdD09WzC4X1rDQtkFVQX3VT4V9M0d92s6JZSSRC5VJwgt8tCYVcAR
Ivu6ELV9Tp2eLpiT83uqKXlqOMWbqmR/te6WUFNaB6sedxjKrV0RctuYcJ6vrRblR9400YVzN2GJ
qaZKkL0UCKaPVUOsOrqys1mlzp1t9NZjZj+hCuNAHsScbcYxHxU5wmSOgeOgVdV14CX9oIfh61Ja
5QPtOdVk7mpg3r5KeBu1oThVXGcgLNUOAsE5a4fPwDW2sYFJmVc2ZaYaPxK4sIWqSvNIJg/kQezt
Ib6JCXIEmm9/AKi5x3BEwS/Z54NZeFpG37rjmXbuxkHMRywf9j5hR6JMtlhC02rmiuLDHyDY+I2X
HLEPImTOfXU2uyrel5p5Y2n6jSvg4BBbM1IrwMaB4FmyF6KmAA6nyFMoFbEns7uNLLg6ZAZTXYyd
d2g1dScxoYwuNltu4VZvA3hncmPScE/7wdvhg+3Ye8PwwYRUsJUw/bfZaD/5Vdwz/WAVkDGoCaea
UaK7PNO+DnB2NCUIxXq2G0aET75mCNE1eYHDQV+K/ljhsd8qAA5VwgE95FfTx0zTiMxiSMDEQSgS
i/XqQOQ7yiroToPmGDFETfbSrxqEqlCOiIFoH2dNPnJqGEjktJmH2CGWVkg6pw20i/0QQE3iRsgf
fE1SgjvEqol2b6CeW6XanB3i0o61XTvEt53h32bKO61H3aY1tblbaZt3pQ3fHbKVq8AD3kDLk2xi
zTzlcdc28V4bxnEOMSXDQ25HnXo2ta18+O4w9/GadxjqIIhie7FyhiJy9JzzrM3pkc3vL0YM67QL
xZbKaKHx8kxNOGANCb4YuNzLXJD9ie89SXpzi7Hvi60JrR6VwKxN8vjjS2iEfXnTSgPwsjbTAzsJ
z7Gyu93cuslr6VaMQiaXDjTdIVwgIYSncQTyrcWLg3J7cIr5caKe3dTSeoBbpjF+ApkWADywSI2o
ntM2jVnt9jSEjVVpZC9GgDSows55G/XsK3v/E/Mfl9QnjBEyF+/D5AVflQ/HxYvbfI/BwD5UVGir
zK6cJ8z1xaEMHWtXlzJcO50YjlI0BhQd+veAj1rvorJhuEmE3Z1Lsj5SKM7DfJARHYx1SjjlbT4a
xnMeOePRseL6NPl18kTzcXzxCrt6BhWHr6sds+yV5mxFrVB573UPoZqov+FCTuG8rw16j3xEEwFC
9MEgxOVm1uuayjj8XMn4gPnMx7KA7VpvH9a5sJ4wVHwLDMv62HVIHpXld6/odqNPkoWQqExslIgn
BsfTYqDYXTMlJHeGwnDXMJXFWcoMsRwqdKdMwe4tUbHwzxVnCcD41gOKtW5rnR+TKvRzSklkoYrl
uumig7kYoPw6EKiHtIKLoDB7srwSBOz2rburODM4sKs9bDrvBuKfsV3mJb/oLs2V5G/7lNDassyy
AjQR9/d8nnzLwgrIJ5cRzDCGYmXBQjs3w3jMZ/4NDSFLZWOz5g42/jIvVsVzlzA1rTxl7wc37TQt
jE1I4GUultJ5uVKx9psGqfzWYrwzOnWBO4pdShMTy9JmZ8NbvHNFbhHujKW1146po2iouHeomZnv
lORGEZ26BnOG8II8562r0LPAKQpeWCm5IUuEYiStcPOqLDDe2kxgQJ0nGKkoO3CVJTumCh9RfeyL
Nn93lCuvdPurUwRxah0rS95K1yIOL8ptDPC8XmTrx6R6u6DIIgP9WzOFD3hMQ6zq5eI9xRi0AT/w
tYbOVndkVDo7G5HehiYyAO2Cu/h/64P/G7m845m/qQ+K+mP5s47jz5/5V33g/OEjn0DGQUYlqDLr
36kUlgT4QLOJvgQEKs1v+B8lh/WHYzrAIKgnRMA/qB3+u0AI/gDuxw+g/oAZqJN3/wO1vND7/5/E
8i73leOBHjBJpKB++bnQnM24nUEOiVXcFM8S3DZvd9Y1s/efgjHfTVELvKmzLfj87tuYATxP0/C+
UzJjSo9KS0TF18r0H/iW56w3n0JBjb4Q9s6m+K1y4m9zyLCT0Ryd27x7JdmbRKg++fTP5fL3MubX
r0GpY1HpOJJX9C/1cmXA5y1KLEp562dk2/VvFbUI8jWq9qFQpCVpOXmEOGKMZbyJ5XDTijJaQxW9
D5kGySTfxMs1GUi6BZ+i95eM/uOaf/OcZReomE00mpVO2PcjjSHKwffGZVfkaL1tAim7tJd47Yfd
t24peEtKdR4GXqWl17xVE4PixM23IrQvaEC/SS3G/j7QV4HzBN6eOIDZnVaRZ21R6pu7rg2eBGmP
oEXY97QM+M08w//fyUcDVTlaQzpvYQSorUAPP5b2/W/Op4Z5/Hw+PTAkOsLZEuSYmr+cz6GqbX9x
GPUA0e+RNV9NK320JuegjH5YtUsPB5pPzazszlFwA73loDxxY/rWvY+1m8kYVMbcuscRsSnYwJgl
cxrjI0z7lUXrXrL5yOH4FeLYsygTQKlTxd9zFjE0GmuL+iEobN550yEgrC5kls34y3oyGgTGwB42
Sz4yS8ZdXpfWMU/KR8cPP7LXulNl9CV35CEy7X2sjBNN74NM6w1kv/OC+eyfz5N+On45TY5muJCF
C6dCaPrKjyqoRbH9j8pYkkad1DQ3kV5O6mbio49teVuF0+9SSk3rr0BOMEW4bnDMmHhlnF8eWLNy
5yavPQkExN+R+3u/SHdVMa9p5uK2ZJKLQWM5GS30aqTu7IuCPZR5ileLYWQaNNCS7ZtBExeGUr43
hn3f4/FbO5OzF0NDvSuyYA+/6lPPPegCtmAGVAYNisHCuzOxFDL2YHqIR386VYyjNyLoIVY2YKSi
pH7rgOohLuKxczzco2EeD08is+jWaRhUFYGFSjQgKqGvlUHGPA1p0+Cx6aj4MNRHDKt8/5RozBTR
MJfZthlc6Ny5SsOouoTO6Vwa5ORBqpIQq6oiwX9g8zlajbPqB/8BrFi5CzueZLuT5BuMDADsJMFX
CRCL+WEMo897In6r3HxHMy4FPtuA/7/Gqc8kTOO1iu+grXFBhqDhW0zAPgsPHFcGsGKF3xT5joZ1
GVC7co3vigxAXknVAgzUcC9TY77mnroO7lcA/6uHA5bERr5uNRqsghFGGELBXTljddEAMfRYX0wX
sbtGi2UwxjpYY40JciSK5ubRhUNmaiAZwVzUgTDKOg0rK7pJbbI0dK9KuA+mRpqlvXcfwzhjqvWS
auhZDf2M+Zu1JsGAibpGowVTAyEkJGuYnn3Fbi8phGAnjPkCW/LG0pS1cZ4/DGDXsghFhKlJbLJ9
aokCJ3Ky+RLkHZNv2GLQ/S4+5jzkbKhe5gwqFmYvCCNEUyZxvqW5gAcgdAiyGXx8M3DhtC1iZWpW
nAM0zp3yiP9KTaoObLnY6NFoLYGLHyn1n7ELbYQFW7uH4glMzgXWAp3O15y6Jh2ujD2JaAVhZ2qW
Xaepdl1qPzBmwSxRza8qqPUuEcE0KLxOM/FUhLE20Zw8JTXGoD4XmqAn5xELC4UK6UC3bu4/+W2A
DScq32fN38sA8YGzeJizot33nrox0yHc2JraB279Ypv4sjra6Y0N2U8RiM6QAdrfXFfvBJ+S/jDp
eR1Kk/tJ0wFJI/wSa15goMmBbucQsQpMsGMysc0B5oBT9V4iTRzsNHsQWuFpqrpPraYSeppPCE4S
x7yFf0c6dQCyleg5XBwbEmMhyzMC9qcCorZNnesouz0j8TKu4CBsoDEhhMRuCJaro2gBFoBHHgqN
UqyMQTDH410FRgwWK6yMUzEayWdOi/eZwnbdzNW5LdE+5ouAYj154DAklgHGnNQsBbPcpuJ7RlEM
9Slq5mOU+Z+tlq2w8MgqR7fcvwgGKxt7TkxyZ9r6iiTOPkRhcKX1Q58EzPzQ3MwGSs9hoS5vkkyx
o27609zinCOOwYRwIl+GzvQwr9ohSDWUG9b0rQ0tELctRpzYhyIKjGcthhmHdc3byEo+RcoMSTi1
dmZTHzunyWk3MQdEznijUJEf7dR9qCjNVyaG2ccql87ejsKj21Y+3Nyu3DaaIBBW+HuyvEF9LfMD
VXu7DqoXv53ALRl8Ust+mFWB7tzD72GrmvlwC/7HRRPKNYuyHbW48R6ZcCZdmyYb7lzFgylw/FTp
Q6NBpzPhE3s2IoaOnbzrQiQdJj1OXoaM9Hw9ME9E96mqZgPXNEEPuZffzHhitgVe3IOCbLWxrQyd
lDm46ylFlRQZeQlWlvlHHjp0OVxsNTnjV8OCyzWSrezXYGThxbg72r3WnjYbtJihLPE6dQ5T/ewp
9yuGceX4TAfQXLVk9dx0Fo1MxCTAhg9CgCnCIV83k41BZlFbp6HZM0RIHbCLgWSR8zc/h1PhR7SN
hDP6Tx3moivOwupBZDA053gs+Ug5AFxhn0wwFgCSgBDNHovtUHTG8TtKeC4tezd7nL8azSPDtrIk
sqm+TCnOhIBuH08FfuzIZ3iJXec9UbkJ89gHR+3yi6TvVchuyRRNIoe5m5k+1RaSELcHjkSKL7Yf
nxl1J+rg4nrtp8wo6uvc45XymZk37pBcwi5f4wj/gk/rucnbG18y760mHZRjFuKa4Td87Rw3OfK4
LevOACgTVnSXGJXrEhXEgeKaJ5EdrYuJr6scUhztqYz3wujnXQHDSFnRbWfX1rYhRjPJHa7LrB1Z
ZaA1cBlrV1h65pFeWnJWHuk+fsFiNfQYOKIIenBUOctDWTegRGyxKXqcrK7ZcZcApsEAXzBoI+LX
wRvqwr/43oUqQUau2wY0UYp0+BBaHg023XJ0SnXwiTTbYU4jy6Rs72FmcTPnM810xnqAWQpAFPML
Ob81HG+bqIzg4kfic0oWHWo9xBYFrRidQdFerNG9xp53JwQlh1fPD0tHtKlbjmIXku+7GgL5IhCO
Kcn5zDpnm2j6Qejwld2m++ST3XromuYRvEt+4xik//bgWIEPTdk6IncZiyurdeLaH2ZPX9YZBZAH
5BGOhhXuwoZJvdnJ+mZeULG6rJy2kwOgUZirIubSLZdfWvt6aD+UCfRYHJe+Mp9Hz7sgbJX+bh7q
N3PgIcdRz/6qQCglaGlF/S1eUSQ6mlxNx8Pu2voMGnM9julrMFRnIjOe3N5YIH5G3SE3GpCd3Tyt
bY/E3CEBDkwTdFenpbkey8G5mX0ToXfSHHyUemBMJi65USNHmqMXv9DaCY85eVVjGO4cbqmk7vbR
XB2HOr/tTP8QzwwW3G6gpyyIkiWBb9XPNU8kxqKZLia/G5sRo4VxRRANIpFiFjvX55QBenj3Sx+t
NRsN9Pp72orlGlgYkGWHs+lXKJcYmTz1Vn4nKrqp05jW9xWX4DQ3XbVLEvFWe7axVXjzMAU73Slr
5UNX18FuyW3J9ose6bmS6rTotJHUJVsceGi9tVpmI+mSzLvBgIgzaDh0lAZPtcAkVKAKUj2bS7IO
zE1GPv1aSUQ4VlcRxV1hzbb8GPUhCl+nq2/TdoCzUhjbMADdldb+Qmuqca5TDK1vSHGuVvY8QI3r
QYZit2MPNyXIs0vVZadiapZtgU6QkAl0xp/BGxKQqlVq2QQMng7k7YhqjKXaO1pG9xomqFL6ASIV
Eu18RrogLsjTD+PYsgc1qJ+WQ5dx/9nGXYLOyZSs8yFNSUVecOwMOqu1v7Y4y63QPjhL8kH1yW1D
m2t0y7O5DI9mI/eLTapsuZMKuOJS7GkPVqsRYdVO1lOyb8z8Q6qNZYpgDrDCV+hyqG+dg5OnnDyB
tzoC+Wq9LdZgnnGh3kQFWpR6eTBS9wJBj2xE/9orc49kd1N05FIFFTczFKvKe0J1dSGHfE1U4ckm
O7qJqs8LDsu1F7sHFtC1g2Q2cxoietuTYywI6pQ2xbdfcCt87XLvWSn3YKf21SH828XQORDlWyJ/
lVm6mWeMxOohLPp3HAnHoI2+IE+6n8AZU7R7q0JrLSafoUB6h3nxFjrRbu70jlon1dIAntydiIsP
ZkHgQAsDzgKxbQKRmPBERxlrgXUrhLwsS/xF8Fa0a+e+yLy9YfY7t9vj3NvJBgC15R19A2KWLy5j
Q+Rl7x4U2EJzdvdhP7w7sr3HQ3eRI5tPep+W1F37cnR3yPbjTYKKZ7MYnrcHXfOhnbOHAvn41k3b
Ax0F1JQIrXZ5icTZHTp3jab1NI0MjMwIXfd3F8h3hb4/Gk8gBo8F/nygrWxSM6UxklquP8CQXkeq
qnd57PlMBKk6pTOab66o32ZLGxUabRhNshtEjfvckMa6RSUGiid+qYuGHS1xN0gxeJtD3yUSMIru
fAIW12ZG2MBY0cFm+NJAGmOo9cBQeD118jIE2WlMoAYVJUbIyDt6NqiwIfk2EX5Dy6V695S6K2v+
QygQUKAVcjM557yjIq2a7lJnrRTukri9tuZALoPP1txo5Soe3Gs/G1fpdq95Ayp6XpDjqv6N+TG3
MiYHqnx/44wsP9bI94sRbM893xEb7r1BOhs+wYgwUBrLqOpxsObJ+buzwa0XdB5NaGzjmFVy8CNc
6ZNrvxgjowdpTNmpZt92mzTdmzXzm+sluJZG/E225nT10bCvisaPzzrSC4OA2IahJlG3HWYm/dec
YcKFYU/2l27A9DEE+QVHASINFLyrSXhHXJ7f0pwtQOXVN00dXrKkw0OSFEonBhv101gvmJxB5DTY
N6z+tW5ni03HYmIHwNDL7Mirxy25Cu4LCkZzXQ1tRV+BRWpqg2k/1DbsFFXXLBo86nLIPtWUM2sR
xKdRpZgshEI9bzDeAQBNQETpIoJVGbiu1mPFaeHmeCk/6Y4Ng54FwVvfSzDLU/IecxoxrmSo8Bar
RKZtUhyTaFq0yS6U3ku/tB6PyzNABGinPtW+bZfmfhmB4ZEP9+DIoCG8ZwmP6CkTjm/HOzU098oZ
yYkcTubcHRO/wPGxuNlaxg624pFORR2WuulNjT3U0COHhawNDdlhFW0u5Yh9cUYI5uAoctASVWzX
ul4Yh0UgcGX8bN+pdr4TJpIvorQUvXDjnaA2TFLdgNG3DD8MFtVjI1tQ7lm/sCeUCBLlhFkpfGMj
pdZyjL6pIT8aznyKCjr8LESrcXKpoxrwFwF+aQeBO60dNKHZvTM3GwpOOP+PVlA9Mi2vd0HIEaGf
vRVJWZ0GWgn4rlImyBOk6za5CYzhQ+bWX7ziwaoIEJsC+lrokoR6zhqsZ1N0LDqApr6M9xi+9+TB
McDQjy2sJ6cLtoiLjx60/4xw+dWU2ffBJK8BpQHma+/PBO7/pTr/hpJjQaL5x2SfXYuOPTFevpZf
l+Tj/6EiA/L8IzPnX7/hf5g5pubeQLhxXTCm+CX/zcyRVkDKD01+m9JGg3H+28/p/kEgDx5Q1we9
DBmH0cG/pgC284fu/5EX5KNUFhYN2v9gCqC7uT+0MU0hvqN5kAq5AHr8X1PWA7TCtsWX1bbgXeSS
U68mxvDRHgPDAR3Hrm7RNsTGb7qZ2o/6l+OC+0HsZDN58GwtXvrRRCrtegxDjpuhgaOJ4TGuq4jI
FLUoCMTS1Ea2vCJcKQrSNFluDLM+VZG2viteMUH/KvLswQKix7D7PevaT+YUviaUa5ABsUeyR++U
nlBbpJuql3/u/VrwuP/66bkwwtSNWPE97/uHT+8IFLEhJGo0DfVJLQnV2lkMd+SzDWlJpXBsCSRC
gI6lNTs7s0tcTfOnaA8tXfS1uvvzEv0oE/xlevP9wjmmlC4sY2ZFtm4W//ARiHORkYVkAKAiCsc4
OqrIOJCIurW64jeHEn/9utyJTLZMl8kU/mL95z8cy27c3JxmyvI4726H9uu4tNuIcn/kG+LM2Djx
l9L7GKbTBijlrhL4SrriqGRCXDcFo9Zn28G974i7MPKPqHR2Y1zxIi70tPXuN9eGJ+OXa/Pzh9V/
/sOH7bIsNvH+Gqve+oKOEmlYhF/vGLiA6gBCwdL2ttppj1XXzYDBJS/Il/YMhH7zOX7p1nOB+BxM
EHm+mUsxyvv5c6BiAZ6ZLwa8aGxkuT+sQ9s958al6cN1n5KvzRTFn4uNFzW/mU1Yf705PLpXJgkO
LB+Y736Z4QgSN3pvilDDNWtYGfGuKQp3ZeLVlHZ/cvPkJhNoQga2qEH/CEkeeGR5mVwHdWA0fDLS
4iKn350R52+uDIRrEzYL0zoH//rPZ0THY88x6i9KfWfnOSEPNnOuqgg/uH68KRbruTgQEU/i+nAk
BPNxZv+Y+aghJK6eAqI1xmsGcSQ40QqWiKmZNo0E95E5ZWwDe/hULy07/6q8xH60rxLCjQHXjpn3
PNspACVvjmFsZfdk2OBsmZeNoOq8zBFCA+rSd9VRLnnWuOtFdpdEtELoW38hsQhyaVSf65pNixkw
+Gxz9bkfM9TaKOFLEX9GI/UhDHgUReIiYsvegh6myD/fT39dqBnL/fvkoRH9+eTVTkkWl0Piox0v
66QJnxHAx2tCmA5j7J5ouO97n21U7FTF6p+P/IuOVN/IzLd4cfmWdBlW/3Jk8PD9MLZcttKkkatI
3pAWdXoJAWyoiZyeaBwtU/abo/7dogNGwXRsV4JCcCyNIfjhOc6BDLEe6dYbAHciMqk2jOgZ8jMi
KIBrERSgQciTETCELT/CHMMj49PepqJjl0fbvlwDTXwg/AefZmCdE6O/VDJ/9jMCFHN4lZH9u8fu
bx75nz7yL4+8OyddGEWsyQBYtpFb7fWxuwqhYz08I6D90KgGM23OuDxSvzlf38/Hz29yj4Pz2Ou1
Rq/SP58vimoLLRpSL4h22Grjc6JtEN7RCcFTOvMrpxKXoHnFWHyw4/I3L/S/WXF+OvovrwhnTkMV
6KN7Ld1Km3sDj+sovCfgEL9ZWf+6dfj5i/6ywCcBxn2Io7CDM+rpMd8UEr9W/Lvl6u8WUSCvqHz0
cgVX8Jf7HpyGtPKa45RZB7rlzqjxcjVnrxQ0RBVTi/YV0O8ZQJtegFbuVD4gG74m+D3Lx96uTv/8
GHLMv/nmnqsfQg9OnQcf5OdLnM4xDoksp/NJ73tHHB7RdEFs7elr2cu2Y33q23cz7HcGNcQ4vC5Q
3SbkXyYdmi7I30IaJ2n2jE1v3ypKIPZbVslWj3dBDi9iisuCN7cHlqj91EPQnz+4020uv7pMwYBs
5dHebjP0w/MKpjbEQbxPDyZ+ZmXQPIxsaiHb/kyWKshUm64jyQSrgPAgtTXV0+y0q4JZ36EZh2/h
5BsXBQD63NYkpzfJ+0I426pw/HWzkAkWvTeYU2fb/5SPzjEkKTuAOonZvk62CJ8INyw5C7MpiF4o
DYIH0swSt3XqShpvqJKrGMF0F9XfVARrx9E+Z6BsLdlCq8kmYQMZJUNvM++tI4BVC5Oyuk5q7Bik
2GwcFL+idj/Gw7CxFvtoKQzSZtSua9y/HhlCkO9w6Af0b4ParvZFIqtjU4r6dkwyYrWcwjk6nbxn
ZhmuoyBEtxfH5jHr45u8Kg5MAYnLsIrbxsMdaPgo8Npc2hurnS69xdjo0RcWCUMzSQdjd6q9u7pc
2Ob6TDXgFUm68oiObrtdRUTexurLamNFOXediB+w2mkyK/ag4YxlgZp5vCeNZDNluVzb7IYgdz9K
RxI/1zARSBP3TgVfLXzWMXU2DN2GxPWBNmY+3JE1tmmM6VklPRRH+4Fp8i6JzEtYhAdjNLFJ5zVa
VO0FgkJEx+1r6j/QuAXVjNKeNBtm70w+2flsyhpfYdqcpoUCg8mcIgqSTqN6Brx4gzwB05hXevvW
YH5Wj1zyEjsi8zDV2QiOKoh77pzG6BZjxmJVZa/j5IFahQHZCi/oNsJTRKndP3UJyVjDXejRkcz4
NlCzVw7yY9SlKv7aFKfSAi9rr0xza8MCl/Mhy0+pM9BCvW0/zz7eiOExT2C9mNOxHb/5QE1C44W2
7MOIfx4Bi3OuEgtrVr5a0hw1dtzfWJEleRG/2N2jS4NjZiy6VqZ3Zmh/GhZ/L9Tc75WY72Z57Yin
9w60X+ZCPvUuCtcGuAAv0PJR4DGUxtaeHg2UFS4C+gVVwpqu/vzSurd1vfdn/+IhgM+mGqU33QDz
CXbOpmRGlOzb/yLvzJYcN9Il/USQARFYL4ckuG+5V+YNrLIqC2tg359+PvTRsdFU96itbS7PhczK
VFIySQKICP/dP2d88DnEK1q+SZjfe29veE8ggWMTP2i+b6YnvWWy61xoYtmN6bijJ9N84TcnpJyN
wxGWWEZmmBF8Kx2KPPptLuQKR/iKT5YKrMIAWnUaW7wj6+S7ajdD3510IC1M8Hfh8NR0O1goa2eI
frlO+jQ9x0wjRaCuKXw3ZbbMO6ZVYoe+09KGTMr03eipTIx3HHMpkv5R2u6xxnFrRldmwhvLekiC
U5FcklJi1YL0vSkJfrm9XBW2h/l2o8nLkFBlAJUBRKIXvtM1tKdEnDqObm2lfPHtQt8oAW7FqN89
bnoFVGGIOR6ifb3oC1pBVfOD0JutmY6CWS9+Viqkw40H7ziOf4bsE1VA2woSfKQnfmKIvU70I2eU
0oT1NruXRoIjgYeS5uvGRTqAulfasKffbfHmoEMW60okG2tnd4wazvhq5IVenRWiT9DvY+2H7H/2
OixK0h75FzjIbZHR26nkboIn3YVwyKOD0aZA8dPw5BZY55/c/DGbz1rLgIHwivzqwm0CB77jbFyL
F5k8ZJT4OGuYZGNFzOTsjaNfZa8Mq2paiEQIvIDK9eTDmt/gCtnNz15gw6a3c9BPTnCs7yGtkMRO
i+oez3iWPcpbtNeoZM4/wLNzL1zElnXpnw38u3N3T5NrOQc+FJjvMEVO1EGuHVITg5ndAhdpOYl3
dGzzgGAkUrdeRErfrK8xlhl/QWX2xjklolHnJN7yn/X4Zrc8IeiZY1SnSH1O00PrHOXI3hx5NH9F
+9u40/eJAX7VrssGHAxcnJvHVDHlpM2om4sDDDbFAseqP4j+4pkHSPZQN3xgbL4We75UhH0a3654
WLrrLNvGY4av2MJQgifmpI+Uew5ZB0Cl4vz4DCZwXBwrw2tUW/UZ9Cx2ooI7WNdp7tTyaDNGOyXf
QafDLsGWi+AecdYI1CY0j9p7TVWWP/8c9FumXZxXMVe3utvP/TMOo2OoYcYe5tb0AXWEmuP5zXRL
3zB6JbvRze8FqDd1mod1bd7bIllaFvGHr6tX5okr24Eoitci965F/ejov2BmFQnHgXKTnJOPbIjU
GmqC6u4DbBGP1WO+W2ibQElU/xg540aZD5X9bPJeCPS2p5z3Ux4j6tsNIP+lJLMNIh3ptt7rCef4
HitZMO30/NFOP+UnpbXC2lg18wHe4dzC9lzhx8OasVe/nDqGUHEfqI5t+PqjnTdQBEYKSd/P48mq
oCuCFCRjxVjvZTaXyl4QEB6TzGAFesbjFtyr6aNIfTdk+XgLlnHoOoo+OqqHdcbGPN0b9dWa+MkK
ueM+GI55dq7LW1OdxtxeQwMicn1wzgAFWXBcvky+HjGStOFf9y0fR3DoHQ0+CgbMe9Q+Z9AtZMFV
b9CMjPda039qZncjKdQdXSnmKzucceeQlhmWPURyGWxz2rraJFZ2POp+FSbt2ihtBPXSNq51MBW7
NudWjPTyB/zR9lui+jet0NotSB+SRhZLVZLkJafaeXjw3NFYpUYxrapafoP18eFV7rw1ZIZDxfMY
JIVVfImlYX7qk1XtcdY96bmKNu3MBK9xiddHleteCmCNbx123hwLH476OqTqlE+7eSBoRw2STSGz
megEistxvM3FwmrxdG9LjVR8HEhQvcTjZ68Z7c3ok/qS2/14KMzG9E07/BYnwwPx1fXQt84JN0/N
CjiWz2TLOghgaftqjuILLpmzlrmBgawjAGSljOEckFhjZGkXjOo/iEKGjKTgGzp1+CFwukJhqfCR
ucSM2pgyXC/AIqG3JQ2cCXCISpgf9kAj6WAukH/cZzsrFeG9xbDwxjgHWGfaBj+Kgodl1aiL7XTM
lyCIEi0+YB68wRdj1thV7EhrxlN5Zj6B1wLTOdMCgFijrS2vkS+oDtuxKMsH13DCfREXrt+kRYPN
n7E56cJoZ4Iu26OHRWcVBuxFZjP0y1BepgmzJWGtdttUBNvdINAZ9YfJ1U5oXSJP9lRjbsGMWEYb
ISaNB1NNXasLpQTSkLOhvGLbNFa5rvhM9ZpwUNwz1V285euQZDsjiCjZpgsKo51ktWbe1y31ao9A
xV0K3ZifVZoerNOWoQDb0R63gfxqSBqthDc5NJIuUTgTqIzWxeQciWNZM1vQpMbNjI119kXW2mxy
Khg0Ik/2PVENQDy04q34JZNNrnOJD6SmeIzovzBLB/gNhwnIgt48Wm3QXPLQzFauHX/jlJ0forY4
hZbzE7MhMyEd4ko7JocGd+RPV6ViGyr5rarJchUFSS2jnvghQm3xrv7jFSICcWZ4y5BZTjzJwKXK
njuThjvKxXQ8CSXQujAd/LGGgqBVKceJlGNnwb6ZISZuR2mhHnstvuPKGLZaX1tHr7TM9RiAddUK
RjsJ9kiemE1/G/CVXdAng7WdQK+GnaWtoyTYtxq3aFQWJxvnrO/0YMYq19xlevbY6ku1hNYCGbOO
ZR7e50BQZKVpD1UZcgzuyu/QLow1ZIFHkVB3NAO5tgZGxyqwt8aUQmkpYWlYNabO3t2TT/81tNFT
WHXRSnnptg3NL90CkNH3WBc7gQ+tGexpPXRjzpHPvaQW3FqjQPaihiR/xgCAA7UeINgokG5w3I7J
jPPRY7bfxt0Fw9YrecGtGSyjYuqpDoMnd27bPjR95fp513nnovd+tA7jbnwV8dS4m4KKKhgUDgeI
ZcJsSo1SW62IaYOMP1SK72pInbMZW1iA+ovorctQG3t3MTgEmrR9zyExqoNrB9IRfwWCWVXLlgX3
/EryAgsa8hdDRR7XPbD7fAG5p7w1L+73qu3pwW3qq8tFq2iHtSJxMDiqhgW+5Hqe6DV1x/ybnDCa
t9UM1a+Z/XSmLbmfI5YB2tO1gSF4gztxXbSUaoP6uqBOb5D1L2XI4WCwcBjqSb0G6srfINii3Ljr
FtnfD/N5ITIqKDRZT70NQ/HSgEDnxvapSqyrHL0bAJ9b1wWvUSyv4Ux6R4z9RqvnL6OxCRKXje9N
FMdMumevQkrY40pSCClzB8wlK2mmrIc4dj6VNEZ/NozPMhvfNdBNXOPiGkD1aKtR3+iCDVBesaDl
g2Ex057cfdCgfYVc9V1jlAheI3wjRAC/S9l6u3Uu4dLjs+z7eRfH5r0wpuuoWesmyV8EG3LRA6Zr
DYHNLBx93QpihHxhoE07VD+z35b1eWBHE9jsjTW9UtsoApUxV3Q9zifD+IXX41NvFjyW0s6z0X60
fNwVxZ3MaLqDqsLHxBN3YQ/Uf6c/oDhuCu4Oy7wC870jYfigoG5Ol34ome5H1dwy4t4h6x5b447m
EeQ/rGrtRboxS8LwRr6OoTttBDgb1MjdUr3Y9ZJsxb4bPxvJuNbEabaIvRWKU7sxbs1E+1ZoJTdq
/83ImtOMoUCqPY6bAuYgyiXoC3UWqtwUDPg1d3yMdOOHXiNdKbUH9PwSjTnVKBSBRxPWF1n5Wkdb
i/HCoJeWTc9PhsNMJQo9pvsyTQ4m2ffAFJzxQyD31bbPPz29f4yt6XGsPpLEfm/AJ7pyZMc955tR
d17CZX2slToblbWyBGnPyFY1bLX6ruGXSPXKp9zYY3Ug8Md7q6irHiiXGzPckAN7HhU8ehkCuPS+
8px6RA3+suZswKrc7WWfyzor3NpZ0UwFmYeorjteq1F7HLruLo2Ok4Ix+IaS5HeT+kDGGzdIqN+L
AM971r7Cai+L5pbk2YpVfzvqUNO8PHyE3EcxFuV0JeHWwuDU9zSWw0HT3e+5i+dc9eFG2fqDLjFs
RvwSmHp/2SP7gC46Cp2MrmYe3cK5OG61EZS5mZaxcyWEOFbajWV0F8tGViuBD65ck4hMFpZHmVo7
g7CcgDAexDXw/CADPhaKhwwLIDU64x7lBQAdwx4On1/S48bsiuvSlJmm1oNEYXK0K9LNUwAbth9W
c8jQkVOc3joXoDtmWJ89IQ8EmzcTzvSehGbSWMYKqNN2CqKzCZqKkOZHBGx8gYpzrXkvSqfQW6hn
/CAveeM+Syl+qV5/GaW21VTzY6xpKx+rY9+xX1NPZdPSC9fUj5Vwpn0bDTen/+YQek0l3q9wPkbl
+D0clsczogMG4jfmAbhFHwqTaMOcNeDiw50wNbEh6E5aukAKBBMIkT1O2sduSDJfc+UpDRTB/Tq+
ThMt4iNLSFiBAdNSjmhJuLBJbbF4imXO4E54W7jf+TotAQkqnHWLnOb3Obmvson6rYXbaJN5wQVh
3qWSQJQbaKc+ltanvMx3xM/3eTNeOknUIbYtc+8xULnkFaELpy9jWG1D8M0KCJyEEnegTO3xHnVM
6tj24/UhFUkT7K430Du0Djgv6zKTQtungqS6xM5HI+N7meBXzCy+tG5tQovEaj5euPdYUKGZmT0G
ZUZx4PeQBEkWnbKgOZXmJfFCWuMfZsxcCayqMUmw8naXOQq+F+Q8clll677G6pa88sbXZo/DvjTL
b10Q4JOzJ+Qoe+sWM+emInoqSsSFJmUZydSn1+U0Rz6jDJxnzbyhxlZrt42OY0YuuLLah3hAVGhL
3JZ0Fbf7ODA+R737ThJfrgybtuSicR/iEDLP2Fwxp1vEZTYw/342AWaTRA5PThrABA3fTZN8bUfI
t8vq5yqAYqMb+M55SuE88k4DsY1VSIvM+ASe9zB+Wc0tCDE+GV+ALI98BHm0L7X6XvVf1AKn9gPr
QhY+SqpcvGbPozjMLzRLpc0hIBa0yhGYEI8NtrpM6a9VstDk+Mo4/c/IkG5f72RdPDf3aECh9YM2
3wrv3E2f7UQ+ZK+c58bbAp6LcapUHIX/a97xH7lT/ofSxYXJdOVv6OLf2cqp/8uPgrmE/+VPP4r5
hy4wDHg21hH8Cw5ThD/9KMYfJvhwsqW2Z+gm4dT/40cRf5AIZGSrOzhGLHsZTfy3H0Vfsqymyc9a
EoMMu/8TP8pvcyRBmI7hlcdznt8AU8oyAvnL1C/NGMdmNv0+g62lZ3AcoY/DgM5qimIYsZT9618+
mn9hoxC/DaX/8YIkaR1pmpaOJP7bC2I0Hat6QkGMTUy289K1YESUxNWtUawixepQjgFzc8QCUzOR
U6hfoBM2sZ5YswZKoUIFaI2nRoj2W6WUNwYjWuNsOoLQQCVIbLG+lwxD1lofUTBKSTFKG6Lq37+R
32ZDy/uQBIo9orAOXKHfY5sSvoFVlrGx0ofZ3pViFhzzzXJDTMI9/P1LOf/qQ8PLZLmO7Roc1H/3
NjhmW8YF2+2VNRG8Q68l95ucmNe625Cn8Hqq+xyGnfHccMZYRRFd53NXMaamjbcLY9NvTPoeisiE
XZMv1MUcSnDcTaMvvf4xd1E63A4KiWjr40SVI2O+uPsk8JdBbEaqs5LQ8t2KLIWR1S9CtsdcWi1j
VvzsLhIHGEwO64HG6SKfqDde/O9s49UKvLxNYcl8Fi7GFG9wCRi47q5CsIWXUDMUbpFulbuYADEn
i0U3HGYrea+LPvH7xa3PmGjxBi4OfrjvdwUWg3bzc4DVv6z0H8yJ6lNcqmMxNi3LzbgeiQhELKBG
x3bDdZMDc0vMnMVjO1ZPuiVehnT4IEbzYRUls7xBm2vOwnPJjs6h76cxs/eUusMnBF4b/kmu+8SQ
3+BW/IxaWm1Go0Mpk9XE983CNMUglgulu2TOmGVpVv+gN8UPd1nTugmMiuOgXdEOr10GUdw7J//y
WDJmA3JQZrucLQeLDbQFRrTxKDkh3IADWMHpFyDy6bCNRbCZlk7mTscRibmk9TOtLvDHD82qATGH
QTm8sWsTu6hvRzDpcDgJfSQ7AYvnireMQZ3Gctib9iFwe4MQkH3NlHtOhR7sMhlEANplf9c7bpem
rFgip5b6zSl1Th6q8RaoO8Mct6sO4zR0XBuK1OvsUq2h2eyYmT2OZ6sfui1TQQzaGZ8dBKOReLt1
L8dJ7NwkBFoUkkU1yVhsDBkGmzb2XoclXuLFBz3t5NPkyfyDtBFOzK7qwOOBSqVlWD2HdcTWpHbf
w7QI13WvPWkdPFQ++PIOAVOcXUlFiSrNhyFjnxeaMsNZpxhYejis6Tz61cba1qwpY4y9sd+KUP9w
u7Q9l8vWO0pTvP0DoBLbCS9wV9C4jbomyuPZO0C2wcat8t7PzZSIfjuotUN10C0eVOEnWgCQiZYs
1HwUFG9SHyS5jK1Ia+1QFWYKKnOm0ygqcWalKmdttiJcv0FOjNAJ6wMXRL4vJ+uV3stoQ67j0bRG
OotdWwBbARsT0N78pHCBsZlhnmuFlFPrk4mMmBR7Y3K/ibkMv/faEnBN66naW5ox7mt9Nl9qr4we
pCDEt9Bp2ZIk4PJ79uxuLQm5ci7RETTYYDE/jPU1UmBHSKV/ynLpPFuU1G5n/R/k9uQz96AoRzXz
so5t+s7NUbrywUx3CdP6F/CPyc4dyc4VjrBO3UCzU1i0K6HZ74PAot8GAE1koju7OYs7MKRJ1L25
5ER2wVQtUlFix4hrIxHBRhvkQbf59a0yFBUCWNh8FPPCP29042dYVqRTiBjSiiW4IXpK5gJSoFU7
f7lF+WBEJiW/dbEB/xWsC/CVh8LyiF1RC/vgKgCviTm0N0iezO3yHE6mlq/1jkn3aKId9oiEYNsd
51RqA/atRj0momFXywPpzQRli3eJVvUxtOtdVCUgSuvppaGvfgu9/RRLcpC0KYBqhRVJiRVzHIPF
Yd8lwqbFzcTRLt1fgJM+XGW904wrTw3GY7+xegqoPecuu2zwg1Ay2Rzy7TAZ4YZgdo1yb6bd2ogK
NOClYQbTYHTEDiEQVkHE6oCJEqOgvSGp6F1KonBpyZFsVyce/CT1w1VMBmsTNj3lYh6Vr6upae1b
0xUciKCnmbWk24KpZm+flIv4QJoY0Qv2vf6tjuUxdOluSvRx2M25+MUU6Fa440V2KlgbTjVAmYjc
6FK1aMt50iuf9F1/VlK/cRQuLiFf+VARGK+lKBiCcZ6fFd5wNvrorEGjl++TvcwGS7kMPwHfFkuy
lqaubFXbNNcaY0WEaIzUKba0YOdUWcjjZp7eGRigkRpkaFqoticPHgUyWJvsiGnn+z7EqRYJOgO8
Kbx09Gifs9l1zmQBwORjft0mglrIBry9HjhfmkcIqycaCuC0MDF/E0fOubTBUfZiY9hD7GcAeq/p
jJ0htNHHKgvYLgb6Gg4Z5ZaV5BnNY0pHMrSIirfT9yFzf1ZVFG8nq4v2sPyRWLSF59DafsfsegdD
/mZCS5pTRbs0ZbKbvM6dq1CD4ysPwA0tZVYcM6njbAreTtsCf673ciRaoGbUO8yGCzwU5WOyzOTR
yWOdIUrtJRfU8OLMCMK55jXOv7T0fti5YIsFvvlIJDUY6q+4iZhMSkfytCPinqDscItz5EUuo6N8
qSPUXaraM2JI8VRf6A1QnG1nPBNpTM5EJ/1vW/HX2DWfFAX65Ay6FR1aKGSliJ7agbL2BgLdkATa
oQuzb3o56Vt7HrNNqJGcprna2BZFcZu49I4otreKRgc2DQ6GgHCQvq7C1g9rByOMIDSuV6yAU0Sy
NooEfI9hRFEDycfWkPQ+XpCvHtV/Xo20LoNeGo1kC5io2Lkz8pXnTNOu96b+YM/Ts5GLfN2U9VMf
xHtnkvapKS0IBtEmS1V89ThEamGIYbJx1mPs0ranOyhSU9l1x1Kw/ezm+D0xR+hhGtdjiOGRcHEx
AdNzzEcE64RHjHTIe0fyS5HwYY7fHEIp+4qmSM2B33vNI0gZelcUD2NMLxl8w/6doPQh60IP0QqI
MMse7rZ/9OukqoBg2yaPbVWdZxIy21JJ7lsexufEFOVpbMYflCxzIo/5kI3My5jt03lmTtXwVrA3
eW89FfjIdFTEMF874UK5UqgOkmwMJ76e0KacUu+vnWPwNJ3umuE+2Hl3JXKeH+yI6u0uGh4bph03
IK6gRaY4vCVZRkUgQEVAfSXyAIthz87OFyU3WGPVr9Rp+7FHHEeT1a/UiTj4QqdIKn3ceNFoXm3X
JLqYAKrvU5KDqB5Eh1Xe/5i7wmOTuOyLbBpByyBeTKmES5rMFRuYhvNCgACW4MZsIwpyjH7R0weA
DDys3TwjeRRWX25dYDRBbT+wS1Fr6lYqX02GNd8srRA2Kr2llzfyoq1fyTm688B/XdyVW27EYVMU
/d1tKS5UnoZuQZITc1qsLokRS5wDrDY4bexLakQTOT4ZHxgYL3I7PEC7AsTvoAcBpErXnEICPxk1
gjuwFo6qTh1aEtzpxHaf4tyMLctIc0pB2UHBg7gUVBgGsO4h1s3bYnKqo0VZw7WLu5RlKslO0yRL
NnEYPFbzSExoimqmvHrl3r3Szs9TPRbfVWkt0WoKSoogI1GTBsJ4qGhvjVaazO7SVccMHeopJ1S5
Thqv3tVM5Q4yQTMJx5R4Id4t4ss8DaKbR4zrsWj78lPxibwTFQseXTtUr9w7eO4Dad2C2RtPdR9V
PHKs6TRVrX3ItTbdxVlqHZuAUKeUOvgaalPWPd1oW6H1rNMOUTcAJU9eVdYfAJ/jaYctIHqBGtSf
vIQJdcGXnfBLy3iTpxlOpbYHNbEKULEu5Ffj9ymM2THHnCIeOmMad5FXtjt32aXRDChZSPRp/BAN
Mgufjn1qizLZNEDyPwE14z1rtOCOrpr5gDYJLc5aqR3LqqufpaEecIaMGLA6aqaEV/S7tuCpy4ze
1DZLZ5jkqKVNxmbic70a2OleaXWZ/B7KQYVzFi8VO3h5/fsj4W8eYU6fktMzR0/Yxdwhv8dIJFEW
KvVaYzWXyqAMpU4/WLXSB8PgKaBDBVwPQRph2GqGf/PKv/mil3Mv3SSeZQlXkrKTv0Fx5oGJru3w
ylNWvo3LFiyB2rMb+lGurYyCGfiwG5sdwJoo3H85Uf8jDep/IjiZwMuiGv2/Jaj/Vf4eifrzf/lT
gnL/sJCRdCJRug17bOEj/ylBmX/ATDZhKktDLIITstV/R6LEHzjRF0e4DgbWcDy+6T8lKOn9wX+p
849jw1t29P8/CQpqsouQxa9mEnvRfzOeey1UvxZ/wUrU5p5BCdMrZIXarW5VhFXvL5/Lv9Cf/hkj
RVmahb3e46XIEv12+UbB7Niwh9C2SMQzqxSHJDqXcf8jbcvW1+3q+e9f719ApJYXBGNtGfzB1X/T
u8K8bSkNqkgQu+ru1RRUCzuogaNiaeIvb5UYNzprOvMbsDttKP5dmuifBbflF0DiMwy+ecNZ/v4v
Cl85lYOKIVjhG5ThaUyY8s9q6v6NW/qf5DA+SxOOmck1ZnPZLDrjX16lCITZKxaFVYs+c+7hiZy9
oHeYQ+v6x99/pP/0hqByYRF30N/gertieUL95aWQU9NOdRnGv0p6DGQgDxCFVvu/fxXif/ycvxj8
BWFAFFGTVA83iOPI3wz+qRhERB8InS9JpDgNZ2I3LGF8wT1Da4Th+gazBDy9CayZFJxH44HaDruW
+FkZQ7wuhYh3Te6ACRpIUHR0AWE85AcIRmZVl+3tPnzRZORdGDFrK2mG3SEKeinxbwLldpLmNkxk
3EKlBe/oJfk6p7t12w5OchPZcA+ZeO50y1U32KXR0wBN+ygsabIjUIrAchl/8bgufVA0qR9GGtya
Ku53zQQCNGwj91S2fXSyFPjcldZL+7s5T+wovci+ICnQFjPReIvlLRiAd4DWONpIPT9arU5f53Q0
1AZcAqswVDL7rLNd2heBZNqKyw1z36yPHFlpmK0p59lYjdVA57DvqhZqX+iYS2ZH9BtWUvosCxFj
i02z14wW9r0IQHZQ13GnBQRgDmWRUH5Dd1vjOSgxqFBdFc5vWtLML0R0pr3gXPOIXYLdOl8PuXxp
z/iMK4NOlEqJUzkyTgwwqbzE4eA9T1oO7QHTHKnnXiWa4/ezu1ABW7LInDD1owM/ewGdhFO8tdhs
QlfQei/bIhsYn5UWFN87xlA7DFjSRMMYTUa2DeR2aDdevJt0LorYqtyNkxKshx0NSMO0+CkjxmQ/
i+xcnYuFTdCFvNvSGoltW3XMBo3NEX8eEvr/YAV5rKBISVj8EN3Yg2SvnZMU0KihueMUoOalJE3H
+8aeWyQRRYA1fDz2IUnwPid1xRi6akH/giYBVNtjWb96YDwwMwnUwr0ntBkz1jRy1CmxBwXUDZXz
pbY6+7UJg+BNTmq8GbiyCj+iXdpcARTCvgVGZZIvuV4F+s5TMw3Jrq1i4y0BLPJDOSj7DY78I+Nx
ZmyBmDWcQh0uI+DFIAXjOii0NQ8sm8l+VO2TigHhNI8c5M1UHTpczPcJ3u9RGhDynMnpHmgwpGGI
dMEKNMGnsoNf03Ko0BtsaXpVv/XR8ITf6iPry3ObY2kDQgCWSiDuzWIOaEJ0MGmq0vhOv4W+jiG9
dwqMRlofKTL8pmVLVZfa1txfqUMMAp8njmR2xtcqZ1SeDPX8kDUpVplsxMCKmn3Nh/Sl4Fnoe0Uc
+og0za4QQ4oHIN43tv5utva0Md2k9md3cjZEIXEH6Q1ShNGrU1uSvQC1hoTQDNlbhyF6P1FG+pgG
nQP4u0lwfYe2hxc4Bg5ogKdPgwYxLdDvVRbX67YdHyHolFetJBghOzvY1siIG69kY4pmggfLrON9
1Kb9FrCBxjY05nxj9s22gZ9/AoHrLIwqLYBWNSzcqtIt7XVRhu16Ni1fltJ4tDWbLiHYP+6CvjI5
YK0i0XxyVH0qNRWD0i1pVu8GpW0AvxtIp8UZayHX8kLbirwQRHGtdWyMW8709L8BRFooXdHC67Jn
Cp1Dy37kTmp2xgL3ShbMl7cAv7oF/RXBN3rTaUTZFRgfz0GVZ+t8gYYJi+ornlLD5xwnPzFq1RzC
MqqpmIpgxBvWad7n57ot3rpapGvHSMe7CI3XfgGa2QFInX6BnJUL7qxdwGdwk0OEdLpzudLhJ9r4
JYVvdyIwKBmH075y9Dy668k8cG3EPbi9xDU3fY9AXQ8ahg0CUjj9M2frRSaWNi+e1o5uANtOhyDa
9oPcEILIQx+PCbz0RAVHUGy0i9QafY9t3+yTWaPqNXNdgrpGiqfLfG8CQF8Yt0NO8a51gk7cbWOz
56Tkpfe0rx7N6SMIo2g3JZSPwsRVTwBEeeHOsN+wHiX+lLT30aZ9ZpDjy1jh8EQ+5vvmUXWIYjpx
YX5gi7Gz8sco+zMek3MaeWrTG5VAQgMxZnHPaVp3yryy26NCLF0HlbFppoZP2WrQSmnrNvL+2qoY
54wZw/cWcmYuZJEWyvNH7jfCOCPwH13jmvfQrdeu01q/4AYtOk9RDyu9TLA0cUuYiwr7gr83QTdn
L5QIN/+FG7jYZvgD58bGP0Xtz7SxQG3dvQXgNud1v3bc6CZ1bT61KUCqcfCGnaEiF1XS3EDzaPzO
iFMKitNQeaso1A9NS4F9aKPCYnx1APjPSYkdnw5LSahzAuSfdfS8NbXASY0tMOMEPhzMUvuMLWoO
Wvr0jCwHd28xWSyq7KuMvNcMqxkNWB+DUX5nCvxuVhDf2o5WDeXdp9yado1ePOJmPAxT+su0n/5h
9szp7dNiccmt4BwT6fM7pQ9Q5M7OAFwsT9qaeYNjHUQ1UJKMf0fr8+NY9ZD/tHue5T8UllbfBM6l
tXl3lGW3nWSPZ0X7SQsx76Z4o0CBo38TrVGwn+GnULSFVMjAVBGDGBPUmz5T21AXsbG4v+igUmFE
1msQmxrd6sSCsEodq18J9kI+ftNi2PTFfG3G5NmR1qMzmuLBZs7jm92w6dzgNJnDmxXAoIQAFcGF
B/gUUXH1PSOCvAtNW9s57YLuD0mmBEMDA8yYLpGqLQxfG3tgqIbjeK28bpcXGH6syHgBAWXdUtV/
i4C0HF14ibugiaAemphzY2t+MZa6vwrXfhT6ljbl+3EG0ZW56FXduHfZIK7iKBpWXXvVLFDolsmX
Mp1itWuC+puL2SKcLCD4drPW9ZL9Ay+frpxEDxkdBTCPEaCq1N24Cs4kZdKs7OBn1E8bqJlfp0q/
lOmY3ezIO/Y0gu00TwbHFtVir7fuKxxJ41yWJfufDn8OdLIrXXbpBw2COLBrY7xj58Ot2wz92U3b
ZB0YJJuHQCa7QCFjJ3EgNlaRF0/0HVTbeprrw1zk8O4a5RJMm+3gpmnTzD7UgXVHBfGrDUl60zVo
hnlACWI7d1BXPO0JBFa+E+novCu2F/E6jufqgy09RpigN2Zo531yEFl/slNTe8jk9CTDEsQh/rCe
S9+vytb158hC/tJpdBhuyzhrR7sGiJuRnHlq0EvnkcZMFEWu3qjSo90bE06ovj/kOZkwLAepz7gf
OBdufBzY3XgkXt+8mnUXsiO0YtZF7LxBxBCq6QGXFWY9PgBfvJHiKs5B/i3jKjhgrN4MscP4KiEe
pefCXDpYcdAM4RHpeqFREwrpegkFyIir/J14cnjQaH7seCpQeoCzGGAdQgVoi63ZCoHwnoRXVRXV
XpoBQp5Tpnvw8s0mnU2E6wbHJ42d06bo+Y7MRQ3HwOBte6gLB21p/7D+N3tnsh05cmbpV6nTe8Qx
AwzTohfl80DnTEaQGxySQQKGeZ6evj+EMkuZUqnU6m1rqUgxwt0JB+y//73fHewRlJksr0tEJQnl
w3xx88R986lhv+scqh3GqKDx2C6bBqpdecG83W5ABg4bInWvOY/e/wfjzv+PogmI9YWI8I9Fk8eu
+XjLpz8ad377md9UE/Ob5bBrxX7ItMkAyN/2F9XE/4Ygg7ZH0xN3OIZqpt3fVRP1DacJf85/XWqg
HP7T78YdBBU43+AphA0Inln5XzHu/B1OHiSNqVxf4VhQjPaLPPPHMZj1cCpKYXGgWkJHiZN4CKs2
96ymfBiJ6RQ+mE6Opiy0GqKNeIyQoc1inTvhEzU/r4jlIb5y0ivSHcAq43Zg6a6+gnSkTntCOdWa
XFzr15gHwTPQFMx6aHKiu0z6D3/44P8bVeZv5UzeC1QVgDhwByw+mb95L2xvMAN1Jh1Hs81yAEL0
GjrUciqw27XTW/E6Jddx9ti1/EVS/IdYl7+z1uDJwpsl0UUYfoD9/42aEAUdFsiomzjkpafAeomq
Se/p/Wugr5HTjsFWUHsxHOnroOA4H+kaCrD/11WHGSkgz4miZIBONVGPNDUwlgsU0A/Z9lqFt5eV
axOispbvOssDjNzpqmQH9U/ehfwlevxRrOBtLCACQkNYkcTf2ZEYVDwr72o6wsmGBrXyqC4fT9hD
PqbRIySTVzvfGZ/9CJqX7T1SIk5otkmvTTlBTRA1h6pilfGkVUFds1cReC8p1dzHgw2DosRVFGMg
ZQJzCoxAQb2i77nfBpPSq5Jw8iqdBZ2UVHLhzekgSgcMeCqRFAtNlG3GugWiQT3XcWwlB0gvzsiK
VF8Z6/INqxpF84hPFt5OSQMUQGlnzYo+a+19m3hfTu8pjDVsCmpgG1UxowWEDen3MAdX5nEqoS0Y
Mc/oHDxj7IFytPgThlxedTOat33BGoYpks0yobecfPrGGp2rWovXFNN2UdD8ZLdlvnYrit6r9gAC
zKAsiBRB67gvTrZ0CogcuKZllIekJBKG93dhsA3MCZ4kVjvn7cZSjn0WBEDHKSkPvQyDW1skObRT
yQqECqxdFs0YQZp5PnswP9dGTYaSbV267dta7FNdOfuMJRh285CaER3vi7H/FEyDhcXxBkhsik6T
P/LNOPPLplbLQETklNDhCwOEJshvrpUypqOjg0u9NAuR82pv57JnldV63pVVBR75JuuSBKXex1W+
nNoRBalOpnUnLx47ke6q2nhPZBBxyE0OdheKrRHzdfBrFez+56/9Ur73J4mNS5XeHGl5UnCzpFvz
z/ewKcP5ExTNtHL6gE1Z1rz7bflAe+gdzp10FVHpa8Ny5miubZqi4q+B+MlKV8RIrKCGW+rmZ+xi
L8KyD6Qj9mYAENbFzW/WBkwO7zrLBHSDeu24WCPmGXadnVkAKccdfJf+n7wdtbzcP38JkVgF9DAT
sx5v7G+kVoTyKctsTLxjDvrGmh0bAF7qrsqhv6/ZT7Xl7ELJ/BEjQagRQjiXHhkGr9hiZFcc+0kI
UqlN3bWprlsXGyYLz1Ov/ccU751T+wGYaFgGU59sPEkRmrDu/L46tFVLVE779zJxj2WggnXlyC0E
yQY8SP7FqONAvRTvfU7ROTaElbnsQochuJnhce/ThtTw//ybxZH033wWQGQEWyqcr/5iYP3j48lJ
eqCpDtYFKuQ+c5oqoA73K+3b9IzbMVaM9rUJksdYOORQVVIccPSEKyKvHIXLi8kemgPd/eD6d6YV
PIkwJatHaAP3PfIoNrGd5+Dk0Zmx912u/XHALDd5mDGqdHppaLf2VkPbiukAS6ve2XVdbe3lXTsj
8UQP+uKHq5pPTzb+Xiwb43zZHefLFhncf/UATjLY1L+WzN6MqpYvm2ck/IBbAtto23OCDat7Rqhl
V822bkllsb8elk22u+y07dFV15awkQZqwi605u3nsf3iq6TXQLa3Tdw9D4VdwEBQT27QBVs/YihO
Y1CQ5Yg9c9msg2cKb/xl286Nf7zpkul+coDpJA3epkkPoGe9O59lPamoT6SY/jprC+x/y0Y/XHb7
Jkv+us36MyUIbB0WBwCZQeMFQ8DwXfXcNqeCh6paPAMMcThNWCAmi5/AXZwFhK6tNekZOoLD5grC
9z1vaLwK5JDhxpjgoi8uBUr5MCzAVTjqxcMwLW4G4c7Fnds4AQE8PCMxVjNzMT9kdnVMFz9EYNuf
2ZCX97otucEWhnOPSRMDRbRUxrlE6y5G2qEwlQWn7rKuPwOh7kRK32EWvUy9MGki9+5CrqY1tOQz
JWacUcZsl1KXjT9teMM8uCeS/FjayLlzHWC/lzHc/V5ucx+AbIVCR3QC4xRZrruy1u2xqZv+ZUbL
25pVIk/OTPaLumX7ehiq4DglqEcVr4pYqxzPvWAbHwSluLHsvLqEoZjuB6mJX5EBXAlZvGSD10Ha
0mCkkkr0+wLAgdQeCpsdj8ec77NjkJ0bg/Y1UuYroMz0NNG8SbYfyYTOrDUSPIXWTXE9NZN5TFmI
UNAYAMxw++yg0jI7sDDYtV5FOJnb4iESzgcXscvMnrFlH8dll1ZCblfcRlY8F98mo6kPlT/EoC/s
ry7qHxSaLPYX8gf2nLg3RY7/Dl/XUoOh3U1Clc/J0snNhKnP517OQF5wNx2K2rwu4tF+yOZQrzNb
OLtQDtG+6XBSdXL50PqqvoKXp8+hygi1KiubKAaWzh2mYXYdi27beGuqLNDfhYGRdnaDeJNopjgE
K0bscn7qJ4qBm5IDqMzaq6FSLZ32hNjNNrntiGMiklkIe4DGVnYnyo2NSLbvE3kxjUaiadavxsDN
1WpN3j9evbwzgeFa1gAZw5nPGGiuas4oUEByhvLS61ejpHXYS4M7Bet/0yW6eAtMlC5NLGUT9kTi
ClPe9GxadpXib4Tw4Vw5IVWvvpM9WqSWSLPQpmG3GVY7dySs0SNABTaZVhsPymw+RG795jrRSQ7+
hG869G6gb2dErkD1ciMRO3Pig56L+c1Uc73LE8iMXFDWFqOwwIdgJGDa+vzeMgKC9VU1rRU9fHix
f6rWH8glqqa8drB03E2zad66XWncRp4iTqlIw9IqKdaGHz/MLAeOIqLfzkiMH0brEHf0dXhiHUY6
LUOVH+yQ1lUrdC9TywDA9apM6gthQFQChmTRq4TmCELNU+Jj2EY/2gZ1sB5AktjEfY0h29Hvfu3a
In8ZKvteWJ11XRBgJGc10oOOJoJwlBpqMyQzNTIT105AfAvbt3cVeJ2g89vM92CX3I3lDvErC4zs
aI8LU6HABh7Scbip+8E/j2My6HXMvRemHvW30NMfIWHOqzwEy1J4GDdyL9lhpnw1MI8ZQHN2GFbQ
j+gO7U/uSFUicCJCUMK+LifqXGRBnYbNiuGiNYbLvPLXQ1mTUVvcpYaub2cP2D7kP46ZXd4ek6T0
HmTV0LFjfknX+qLNNbx1ExO0SBr29RYBot8EILOPTo53UKFN3DSy4gDp5xVi8mTOn7X2i01guNTM
y7a98kNHv/XVsgAZ+1XfDeNuNPwzyqRJn3oXH/wGHd9plmD0gDdohGTtZO1RNg3tfpP3EQ1gwKN2
PjUxC26Jsf0xMfyNh0i2bTlV2rXbXxF5e82yZ9Yy8Ig4/61bNRfrss1ejMLLNsGc3BZ8uquiJi8X
1cdSAhm22nnXde64jrPaWzpHOWpXTafZURDlrlyq51Wc8rXk90wrFOlcKNllCRgC9kDGwWSjtAsf
qBgO1GZ0t2li0LqoxnuMyZQVO9arEKbJxVHS3eclOE4iz/hBeRoTmVUHZ91ksGfsGBIEKcM0mYD3
gMXf2U38ogU3uSQzs1PT17B8TZp9lmu/OjCyPM1OCv8YjLYQfGQ85fe2iY86J7C/FqQWsmDq9j0B
V9JeRCnyUOBsFSW/BAGSo2OHslHdcYx1c0X5hX/xvEat53CYT/B7XqNOs4tjzAZV4NOBoa3o0XKG
76OxcdylnbXsl4jeLKEj2S3ZRhq4GjgZlYPhK6IIaL2USEFqfuOoNlAG5Kp+H3Kp8U2bGpqgdfsC
5Twk3r2g9jxgAt3k5vupVALaUfyVVul3eoKsdT2b3qWKaU9C072n9SNB7TTQoNrKxwKpXJu/vKc6
YfC9FY74jumkVMPWCfPi4NHZyZND++t0YNjqYgvXp+E/Z0q9ZkbaX4fWrE+Tk982yCHPcog7ThBu
St1YChGMpkguxvq7i8mTjUuQnh14DSzAARWck9FWLwWX8NwYACZj0a2JH/FA46u4QiAGvMEMdGiM
peDJLT6cueEfxke1LBcFgcO5nveS7d0DLmibNrcoEYeGM+Umjf3PSYn+cY7ds2q7GDW66HYAE8pr
b05/TL4o7+kV2aaF5R1ieLaq4Dsl5rrdKjO5kj5fcCwvw41Em9/NeXrP5svFKMcdq5a1Xo8+D1cd
hdm1PXMqBIiFB7tW00dQLQbocXxqc9YciIqU6UaYn9vOkNdhboCVHvsyPjBC5KvYsjkW1+17zDPx
ezLm9jJ7xQtkAhPFTIXdp+7NmyE3OF5NxnSPUOlsvLHatYWgDatfDJNpe8fqsdk5o8PHHqZX0mCf
gEZx7nMU9CAa0kd7DrjJagCgfeQv5HUetb1DltSlco5bXQe0U9MB6gYu9/6RvXfmRGA4Upp6Gzu6
VyMrUZpo0LUjtm95yF6gC6VxFOTWqIzjrsTj2D86gYByp2nVsKN2icNOp9S2QTEiI5zjjq1j7fLV
G4laopyTrchAKrBi3lWtUW2r4uTSnHwSo7qqWME1THAJZeX9e8gnltWcp4Ed5mtHoIYXQ/qlRUyL
RUMP2qqjBflGMCfuGz1OX3gK8yu8nfkdiyzOA0HTGva252bKNDVeq6CC22f3ec3sO41Gs26K+q6R
fY1JIKjzNTDXfNWz6QHQJGkQxaVjh0d39PrrIjAczKzEfjsbeX+2M3Ba5qTurAEmjpWp8KpDzeAj
tMQlmQCZ8m53nYWqIPmuPpV4V97zqP9CcDRPy9+7ckb9E8c13H3ipuvSHqKNM4XjDtW6ONVNbB7y
ygYUkNl8qHY75NuMbtkz90p2JUVacPET/K4fROSrhyqy1GOaZilzVjrtEWxYZCwcgARneVSMwUkb
XC1dfwtB5IulRUpvxEC/tpHE28yoAK+1z7Dvn6Rn1Hsd0U3ghKEL0716b8o4O5UN9ALV2EvkFgKK
kxGXhxCbl3gQRNCQK/eDt8BBvdCgBSY4dXcZIX4e0Fl+y8O2BEJmcoMNoaVgqxYwB4eQo5HPcoBT
TS/7iz1W8laUdJRwM8HyHdJ2xziNmYGdIfOhe097DCj3pQzLTadHH3MLG3+ne85nfeCj9ndeQ+ej
5NRB25uFuSD9RB5JvveSkxCfGGWTZEhAwIW3oQbKX4syWVPXx16rUm7LOroVMz5uPd8Ek1n80FKP
G8Cv7WHpihz7ke2z6JpdPEB+nmnbJXTgBtzR6a1xYvGBNtTv2D/DmiDpROgjui9i1j/hDNLCD3+M
fvcFcOSkdE5OCwYuxIJ9l4UEne3jr77KKTH1hZEMnGJ037bhvcPps8rpEjeqE4Vg73VUwaErFzHH
0ddNzdOjaVqPwDDbNuY1YEArlbK/F51o97JW5klATlwrywES1Lgrw+ErRrPY8jkFG7uynkIDbA33
RE7e1iUIfLGSuJ+pkQGi6JvPfRA+arPbA6kYVly496lkxgmr4cYHPsA3Bbuz0TLh1OUGCEMjQTpS
700Ygt5gC4ToFvf0ZmrCLzS4TT+kao+TJv8nssMivP+dAoNYLDxhSUTSv02X2nRIeYB6Z7pMpiuz
0VtCgDR9E29gFVUMO+lq8JHqp15qGnrYM1om5b43aGSoBQtI2pruJksTRkvefyki//au/hO6v2Wx
QfmDeLR5a9/+4/NXHfD1W/b5v//XY738r7ww/jNti//4z586/PzzSubXz//XSkaBLWeHgmFUKB89
8Tcfq/i2uFcViWIXr+qCt/99IeN+E77NE9uUysKGubyY3xcy9jeH/Y2As47+iD/T+VcWMvYS8f7j
xSckNkvJv+VKG80LX/afJa+mHiEbACPjmO5dyTon4MagvI6MKDpb7XAXuTYsFKdKHqdKN/s85ruf
eMl3Az+Y3QGY9cvvGOfZDubhtClpD7ueHEBeflPY97Us00ftuM59nc9vg5fYB5yPSFKN91xMaXUt
BQIHIZsevlgy3c0M8He+rj8CUpmHvqB0La3luo85g5HcYKXpcdbyZtCcgNvLwtKHYijurIDgSlo5
1VOobfsIHdFYm4NYOxYkVaqd7vLomlxBRN6IonS6lixZbI3Bd7ZBMb7GPXxKGxC4hca0rQZtHaOE
LhSrzZ6dEIeeKiaCjp1lbwMVy7VTOa9KUMXbsbjdtGl1aVNutliSb/VoQKp1rGw9zdZHavjFpc2p
rwqDfN9KfMFWo/J9FlDdTTQzfAci+lFq034ItcViIoFc0UlYTxU6/tkSvXmKA1hdggOdBr3iAEB7
4sVv/d6YPuaA3AVxgiS9kXNuY6uDAwaVqEWjjwKq87yUpUCXY4LREQkn/h9+cdN2yd5YJvNxSJof
5WQ4GD2R2gZFh26YzMW2EvNwJm9ZXDkNietwGJPzYBtwr9AtsjGQu5yz807lsU+taJCdiGc/0lkP
/UH0Z4qKq+vRpv+55Yj9srQVcqNlibXO7YhaJ0/EpMMGSaMKT0pboLDEccUpTDEv4jsF6pWPzlGG
7oOWpXVNDzBVNZlMTxQ2w+KcJ/EkkrE4u+T891nXZ3d5O5Fl4okaxPhxDMzk/HkqV6jYX4yEzY5f
jb8TcYXY0FFUfxFtPT34GbYiePGbdmRSCpvA+RrKdt6GSZ3u4gjhuR1RTlzIRFZnw0RrzQdyldIx
4gufFU+MX9Q3vxWr0i6Gs2WK8oLR6onaRKicmTvv2Ld0HDuSEmKRLPxT1nIWWUcSlEqUdN1axKG/
biJsHnL4XhotCKxp7p23uu25Bt0wO5gd9XgRniKuCWGKU2+ZbFZcaKn2LLNrD2Xx6Eh6JIIEExlo
LrwRnGCJ/rVUW9Z1e5W4/odZZcWu8At5djCpiVDfdBHlDAMegahHzu4xni/KCR3XsA1PQTr3p35i
+Aii3lx2rxzG/Dk9RH19DKMxvc0aylxDwyleoa9QtBbQw6PLYPrppHF5Glt7ojkBt2NLjWkXz/s2
Y/vYJdLhNJmck6aYr1Q7M5uB6Tlig2TBq+IW+k0CQb6Ppx9BTmMWDUEYPOumzDfpMOaQU11/5fLk
PlUEuo4JxyYO2F5908xVozdZxNoTyFrEZ+UqRN9irKFH1dgzbOqRLBObauiAu+HIzBolS+LswgZn
/ur4qjw2ZWdQxRFmzLM6Gl/ygdNeM/jFNujYnfFLKpliqfXpQkyzYuyblzFq5WHsOhMhbyR7gx9l
WxSpvkMhjkEKxkF6MhIUm7Esg9vSrJ4EvaJwKg1F/DTsHC5kXcJkTtNfNuXpq3L76mcYJuKmHd20
Wgk7Dt6FE5S3dgKh7spv+etRwlBtUan88USYf6QDDZ8diwNCQCElxzcVqMUvv9LmAirlaEUVqP5u
e+W85nsfO7yrfDxiwBS3MYLHdSdtYAUxsa+btjEhdavAcjibOQCpOZM7KU3Rad2A9oy971EYsK4t
WStHuiq2ZSIQlnt30vek8tKToHBuwBKsg5sB/W3tRQstup+R9/mVVkT1i+QgzQgrWNzQODtH5I2C
kraorsedhO4R3WSGpM3QHNyFipUchJuLE3cuF8JvnG4E+OO6aVtWUsQgitq7wi8dfDpUja3Bn420
yE5MSUMMuwT1PmxPZo53JSr85I1mW5J3RYqy2rH2VpT50vgkzBUKu0+zvdmTXK0TFimJ3gxmHOwb
Iu/7xshaJKagkEehRz7V0GKaH3y8sBMNEB+ENqa91cTyR5BwA6XlHeO87+cRLobQzKl+HyM8uOkS
py1i9aPp4Blx56ViRMAxcNPWhcjDDRAO39S8SJ3KZ9emsdIGd5sVRAiLCl1GuRTBrZK2VEeyk+Ez
XNA1gX2NjR2GIPcWbgpFY6wbolxg6KB75SIvIGZN966pt9AQEUWSeyW082knxN951PBElN6jhit4
7iYIfrCG7jBTXeIADSthn0Xj6hIL65CPuxh2kJtLBHqLU2cG3BLxeqIes+7qO+i9kuWSZlB2RfQa
08C4a7DlY28CuiDGtNlpz7CPKfuaqyklOj2a+fCMOzu95VN9M+QU3ECnkw/Ci9N7t14cR/1sUVMQ
JM3OWFQV3h1PNPc6I5oCNK/nMauxeVkpY2bFLeCKHCJoQnjKg1VGOwyl/Tmfx3cFAWJVBDEMV6Pc
Thr/7HJP3SUTLDot5+1Q8pSlXjJ/p6wb53JD6XBG0XA/6ytO5+OKWB0ednNCdKlhGiQmtlJFs/2W
dX9FqWTO7oVd9V0TZYd+6rurwMHVXIL7gH34GhTOT9lGrzMkJ8Ue9CBJPj6rzjfv1OTcZ9TOfESi
tVk7tsY6a8P00rn9DlmZOcvowovj+NnDbIf6RFigoxWt8g8NohJaRH1tW7LZmR7kyN5/w5uQHNjY
LjurodzkoffDrlEjkk68pUuGeQn7ZWzdS4+Fgp6DB8PgERpjUzzasSFuMtdqDij6tBrjSbuUDs+a
OfD2aQ1Wt0xNFqCTvlOiRoXlR78301UwavNtwr29mYlgrFU64oVovXsh49sxT80tOhYw+X+PJr8G
jH82mhBYIvTzjx1iT9l7/eemsSXjxI/8No1Y31ChMd34/KF0HMEO/L/ITrizlqIxTA3KZWT56zxi
fSNBiV2LgieHn1lG2N/nkcVwRq8C/41kp4V/7F+ZR1zxdwEmbjiO60mHF20T++NF/HEFT6fiUg9q
LxtP+KZWWvlXo5IG8tRYHQp6mp60jKIbB9RB0XdqOyz0Ax5KPLZS+9ND/rsSHVwfYOI8KedIwkP0
8r1dkn8Ko+C55wZ2xKt1+VVH0y28BbrOw4OGIEeCl91tbHNjZUuCSOV0NhA7+GRT+KsIEX5D6hrj
2iWiscYd0yCQkCfQPSeYSHfh0RvQsYwgvrFSOKueS0TYyD4N1ghMBM5rFvbL5sxkAUMXHKz8dvo+
CUOwWnHMHdmQFnMwhplfusbQcLTKysA8pxYUmlYjZrNCf6wT3uwUYhYJiZcfbKJOtMXq8pzn4qtL
mVWchMNwKOeLAnuBJv+FKjzs44SNpwULd2N5gJCtiPohOBEVGUZWatfOIPeqt+/BYlIpAOinroob
pFn7QZcRBrcqd8dDKGFIYJEiApBH9mNg5ryKibg1fffmBVE532vi94T1xJeY5ZdZ/wKkYHifS+O5
immCrZdeLY2zFvYx7J6iqloeq4skqvGACFqMUYX1DV3MH/OcnI3AGlaEtNs1XZLdFyBWfi9aX1JF
RXU8DduJ+/A+gBtMocf0VvCMOItafIFPANnE7LkKRRncAGymfiRaiI8ye2F1mh6g0xS7th+nEs/s
7LE5o6Q1MEDLhPXwoyngNLDYHODmF+osK7RlQ7FLTXAr50hY7XmOkwevry/FON67GbdJQ1/FUH1C
ulOoOc6cDc0O92GNEz7CvKPCXG4R998z6i5XLimzLgJwVcKZFT3obosWY62b29Bv9qTlm5US0yUE
BJYBSTzAEbqt4s7eDGMffR9q8CzhGN1wfjzUXX5ihjskhfuzyZJFMkbLd5EPVqCNT6xRbwBamHeS
Ug68gXm5VeBCaOaY24X7Unfnkk8Bf3DNyOJRpcDwGq67cph2Rd17e8cx+xOz0Y98joqtNJKbgrLy
E5dac105AQ50l7BW6HLAkHx5tlPaN/uE0+OO3Tkv3wDVnrF/RzdFNu0l1TBmHmzGLn6FJhDvs6x7
B8JgwZ5OP8LF7QWWPzy2WfFlxyZWhKW2OExCE5B7eUVBKj06MEJpJQjWmcPYGsz5T/CeA1wj/hUx
wYk2AU6oFjQVKYmfZmTZa4MVzBnbdrQRDmBn2GLtphHwH6qpfA5ytsGhBmobLq1cGNOCFT31MEYa
bBCd4AXgLJertGMtW5Hwi7qq3jEGxscgw+gShMOhUxyF65mYBhrdTd1bpBeICm50jac16EtMLP5I
3IZ2edhnMMdRQQ7Czy9Vk94IE+pFg4H+doo4yHUjJVC+qflOYzsX+XzTCfU5xJDBSde9OzH/prTH
J2Wpi2v4B6djdmzbjGHa7j59RQ0aFM5xy43pQNXdG7vrAyAiYM1t+lKYglY796rCnHnrLFO5OTvm
OSFeuRqmKLqOEOJfajC/x1gmbH1oKUYxls9R2BxzZ9xRE4RJh0zV5MTJSvcKt5hDjEUMAJWCqgca
REHtxVNztbdke6d7hBzlU9le6ITBDBjTtnR5P7Ag+DJz7XVUbGN77H8EwGNUWwWPjo5edGCwRSOk
0RXcZcOmBhqq7HyThaSxAmzE23FaxjVcZCvA4uZaBM79YMfxdQjoFcBVQ3+4T9uNMGS6bW11lCpA
R+7A9mbQp3Rvx4fJ0TWXrFES7SEkE7bDE+bJe1XTChx4YDQMpyablg0/7GjYp16R7TWAE+T0EFRc
Yr82vsQrwqNFTHV+6mPvKieBA8JnspLuoJTYdy49ZGYJ7mXiC7EdsGpUOj93oHuPDAMWxVR8LOmY
hQcbZwc60C5ocghxvwwfuCpWYwpU28vSB/qSFSo/XUOWhkIX9PF1VuTjvu6xt/LasBcuzhIzpV2A
mNC2JXILpZz6hAoPSgba2xlsrBZtBB/alJ82TnJWxxbSu0PmruKFYNJYvC3dGP6k3PJlcAs8GgBq
USrkeAcqpKGthRO2GYUrTJb6bLJY2PuV/WoiPVzXi5PGTYZyNXshjrESyEy6mG1MPwMqZOT1Ns35
lds96KGcdeBRelW3Y431TkEDIMBhQfNRyt4J8R1bTnKaF0ePs3h78sXlQ70eILXJeWxkeUtBOfPI
pD69SsWXFmOQhUGoxJqAtVa+sCqrD5PnvikWW5TW1JdhLKpN1oHtSRzYqQGH+L0YcosnOWXY7mJH
4gnGbTbzmHFInWkDnzUlTRR34GBqmwBWlKruuySpt57LdaUyxhq3nq/ddEyOwSzfrdnFiJDYH9Xy
8qdOvtmN99IpyOIut+B6dIejnyfRToLI31c1QfreiIcL7ucUaBSsJikArRX0yIeyvoqcAJSRzLrd
PGOs4jzPbZwv0goQgsLNwBMrYefDbVtdNWTqL2WksaEvlq9q5GGcjQuMnV4g2eRnmq+sDdzz4lgO
LO86prVTXgzw8dP+M8OTdSnmmZ1YYka7VnMUSNJL2Mb5hnBgtsakDBmEYsRWgLOmFVvl5s+MIqgN
/i7cX3Xz2HgIjOR8lvzmvB9V815pWnua9MVt6/Noj9/hJlxiXHBDZh+wSER4HIIfMx65ljsejAPk
2HA0YKyBZdtabWCtu4GORvKuy1Errc+oBJrzlttthzj7YO9Mx70Cf4OH7FhVat6MJcSjMP9KPE43
kP3N41BlLLxBo29C7k1okTRP5BrHPhF44Mc/q5BfDMzfZu2BU6rBKnVWJq5aCh4raLr93JYYpZqz
bodH4GT5c5VnL+6CaHLCudgnHY0MdW/eBwJCe+Nwwy6tgcer3WECiIA8dZ4hNxDKvAeyaHC2hyA+
duTzj2DbCA4vpCiodtE+HYrzX0otUtPaOhCTcTcm7L9D88ZOze/UzaHl2cNdXUNVC6kFQQpkrpsX
SlWUWP2xTvVHgq7TDJCsEPOXkD10q2jhXBUzEUvAV2FrH/0e43zqZTt/4WI54TCt+rQPbvpc38wL
QYsZPj1Maf2+uA744Hm6dcV0ApaAwFjar9lM50smKcu2Z/PTrMoDZ4kHK7crOnQ4D9VB+AOB8iFc
2h8N8AG9SPptBDlvFfZRgsEMNjeOaPqbjCyA4laALa6MiShmli8Ggp8iCX76QjerX99wqlVWvtVf
y46Hp5DeAQeu2pK+v6Hd8ipQ2fPym0wDXh5esAd4LzyX/JJWObXnVwuRWLir1M2fOrgia6tUHAYL
2NlNVUEnljVgNRVDF4VtVvD7WGtWGGszyZ1taYjxAHDhs64Wu4bHR6FNIACQFn/GMNPQygaoEbQ4
lAtQrQhhSzmd6+zKBbdm2Bya/z39/t9Mv7BWFDmbfzz9XhBAmz/t4n77kd+mX/sbBduKtLbg1IqL
/6/LOOvbEktiLFZMl9T0/HX4Nb9hgpfMxOxmPRdP+O+jr2T0JbVCtwqhKolb/F/o2GbG/vMmDkiR
bXnsAjl+4sbmavrz5JuUegolpkJgbMC0WYc/J+VYXqMmvYNVg+OIBL+J4A8wJbjwI+Uy0Tjs10yO
zqNyk6Pp4dzyHQ3dKQJNj51dXIkiejXcCP0vwMdnK1TWKeZA6i4PlqrNt5XDWXLibIjs7amdrcJq
BaoAOLjLX4TmVByoSqGzk4TLaNC2M+LJ2nIcHdZTl5b3HraJ6w7xi2I9vmRNSuYJHO8XMyYmmCKu
Vk7FccKzbQoEtKQQOiRxCx/DyyrqGejHGxdGQKHjgvfJgTCurH7DIZ5JXGfXRux+kq8HcSfUNZjb
faJGeTsFWh1FwwmkccMl82twjq9MZ2vIfO8N5UfW4w7jaUanX1zRq2P66ffFrS18gj2xZZ0qD9tQ
P/a4nxbGAZyHZJv2S9sRDtkBkFeYcWtlJBw3CGb+mrnoRUFKEIb+KIwRh1RSL/UYlG3YgttVvpAV
YpU9tfVSSO4VT1E8vMx+/9h3/mOSc1jz+oRzSFvzcilZdJqo3ohELuWH0cV1Uz6RMVnqPxZbS77p
uvxsgXrw5/KE+rkuWCXVQH1X3Le9VV2L7I6ELr0aCO1rLgvU7gfnFkeyAVJsYUksVAn4PFdmJ1/r
DLxtVX8XqWIBUUavWeR3WMb4AKNc4v0Pr8oFVlFCgd+k1Wz+H/bObLduLM3Sr1Kom75igJszgaoE
8ow6ko7mwdINocmc5705PX1/lOxMSY5wRKaB7kKjjUIhHbJ4SB5yD/+/1rf2gOoPmrjXKX3k/WGQ
i/7MjIt0pQvAln1anpBbTezJTMIQPdSAaWywNAmqfZnutju+skuXnsnVlOKh5zaDIbDxLQtrJcdI
bnmt7nwNLUPbD1fZAFdGufKhLkESF0BEscs0ez27k5RK0D+v68Z7ynoQf7m9dkb73iFYwA5oAhjG
TW/oy8ZGIIikM1v0PARS+fpZU2tfCiNvNrHUbRRVgPCvqiSt1lMxOkdWpbrHvO7xLuSqwkoQ5fNa
WS7bs056BGUUhr2luAzt2ZNnbmswB5XsUaTnL7tufHFC/yXtDO+YueO5rSux1fI8X2Kf6XawH+4i
WQ8rq0TbsUgQo52CR3FPowgxc9K1VF51Qq8a3E70b/sjnEZ0K93kkC7GySBRF9oCgjM6LJe8qvgq
kAEKZTRHRyIKm2HZhFXuEdHi7+vCuld69GzOEbSpx9LWknp5k1PCIoEPbW08TOOaplaJ0ms891uN
riOGI+geQXSmzIZdbzGcK1GHKKNoHjiGugzrhGoMa0Tk8vo9dg/6XczIZLyMxG16XUmQ5XAtiLMT
ZrXBv/ISV56+81TC0shmC6XAPfusJ7dxTZ2ftjGm7t641dGn0dPDIdRX9oVFD66U9iZko9O0qDwt
6zb07FUp4OqMHnzl/hzXCFZKA5JCPlHJQWM2cYsrOp2T2E3+mR30yUqbJeIuEJ+tWZCUbhq9vrOt
FG1ppl8M47zQS4Lx0JOxt+mwxe1yEW5jFLon/I9ncoB8DCHDTnMdmJ84ZAYf4qE7JYB20j0m/BXr
en3t4ptcNCUxXEbEys+miAUNy8f3mdRbBlML6xIbyTZiqTxRP9lUs1opNlEO5l37iBvC484PitJO
i+dLm4XGYlLbmBXygWZTkRjmJJcgM/WrvkR6uvCQDtAuwHNB8RGZl5ua82n5m6iS1hnKyZ2m7KPE
KS+MkmrB6CNjRlbcPHpZWl3BHbePtAxh5zyWuxBY2Lehw0jD6GASfJzhARqd2RaB++o08SGFM2IU
HaUdsDLTWZmh4x1c9vVlIr/EuB/g5A2XEhh4QlsNuO2h0s2CrGgWlobpkH4RkWChmxRxnO58ImVr
3fSdWpevyHGBAjGzWI9rdlhuWeU/NKV5R82BncSgOyun6y7jMG7RVoIDUHA2jscCMUOWQHqYWrPa
o3br0DCoYOOYOEHtsZ+WA2COReRY95nkRMOJhZcb0Dprtdm6ocGYIC8w37PFumydpjuwa+x6dttu
EbAT7NUisjSpSxgJok/fvMkVI6KD7arwyBIXuGmXvPF3Wqtf8FyR9+m6Z0Y8ndDUao+LDCU9XSxg
W7JL+HatJ7gZx1llrVVc1KSO6zduNuVL9A7sr339RYRkxPWlPCcZBRmiBnoQpA3ffxJ72FTcTdyy
4SA/hLTfII+WSjYYGRxn9qKQWslms9MTfVX17D0NwBT7TFYYKi1jlVc1KU888JpGRQTWzgjoGVQx
rdkeKroLT9qTKZGXijJTo6dQkX0utRqh8DqaNq9Uk1VjVWLdD/EpKJEDoUnqf72Ktp2d4kIamPoj
SFbsFAQvoBvcQIUGIF6qGM8ZVIdM8HYi7Ut2iT05t20yGCcFIg3eTXYqVQaKNy+vVd88K+rHlaPi
t3jx/69W+5OWkIXTn8XiHy+Kbx6y7OU/nv/X38tWPrzXqX37zbe1sQtV0XVmTzsEAJ+1Ik7Rt86Q
AzkRDuOMcDcA2JnvlWr2bz7CZ5LGkbfpFvmY/1we279ZjkO1if+nO//a6ph0+o+rY33G5vkuYjWb
AyKT/LQ6zvCdDFNF6KXvqGwFDhElNFvWnYNHeIkS5wy/PMRyW3rbKGJ9OxjuWWr1VxOMX0giJHYk
mS3XpuNRr4DfkkvztptoKo9V1a1QwfkEonb4otyqXpXgb1clK5xFLKV2EQKGW4cuQdZj5dxPkkxE
K27YCdtTvh+blvVlAbkYRo6/AfRKjCmxE4vI4olv0ouwaJtV3DoZQqxqo1pWCMijTpOEF3XMKYep
wGxPqP+u+t69drxR3kVFS0UcbY9MNHtLaa84pFctFw6QsbMwR0ZXRTDf5noWW2p84iGtWjFv8NOo
v24m+EV5rN0CwuzXvpVeTD117qRgDi+iLNwgSDfWUePqO70PwpWWWYdu1kZbY+ouOYfwutdzcWKn
ytsb5BosM6y4hrLHReFb14GiudSErn/gyVk87YFN0hDY4m1tR4oPvb5uUXHoBlgWU9s1gbnQFbOl
odAMjbl9z747OaOxf+KFNDEcOwTQANDEyR0WFhyXrTVmHtI4HkvE0XrPTqZ3qWBZilmrRMHP77Dk
paKeUwRGLF1H3gZm/YPhteJGM9PiUJChWsuO7kTvPgWY5zh9dYkkAfKBdF7GnE2UgZF803WljoPA
M7EHROKwBLK5tdrKPyw1aseBz7X1WeATEksh33MIvDMinKfEPT20AJgQ/E/UQzPK8oNR5WTUlt6q
qip7ETc4PL2a8o5fGStkCgdTE8JMsYm09m0m48qlAluGHQjwvKLeRVwWzUoqxGFbsqJu0WvnVMMC
1ye9oSYauByNaO/3mAr8BGlQ2QxkcQjukEcS/E0+Ynn3K+qHQYRuGZKPXMWOR5JE4KC1o4+6a8iY
3dLBp+Q+ZdqKhicFYYxjlPiYcL3Mcw8k0QXblrhoN6DY16FN8CdiIIrWYj1dkUSFXBpxqDPYW89H
gwS6+aVrCipeenFTyEI8hH60qZty57HDUbiUjqrBrc9Lj8j6zG8qKMU8wbUxuqd22+9BgbVn+pBj
pKPHSyuvo5nTuy90IV4SbhoFKVOsmE4QERkDgWTULfMN19pf9SPSLM90UB/BRF7XSegd+KOOQlXE
6PyCyVqAuY9XXoV30IartzbYHDcTtfzKEuklKRakTvakkaM5p3xGIZoIAQJAE8ccCAhkUCgatIp9
mHgbMlSnXTpRNB7zZGT11sWH1OCh5fEO97gTVx2oh1OFsYr+GHauOu9ZcXNnaDaoCs15qZHQKxBq
ULZz9+M0w71GB8yeqUqbmXTMj7FWOgvTGeSibvL+lrViSqHaXvu1qBGsmyNuEzFjPkR45vbliTAd
iadbdy8kYAXe56TYhSXBiqWU/RfQHXIn4WssY17mTVtJMtSkGtHyetlqGLRox+KZ73KKKN4WaM37
uN7jC5nICLB5UxEFLgw86ScG2qlNrRHG8K/XsPbxU1O25Vf5X/Ms/1RWYxOHkXyto/zzb1dlzv/9
9J/84YE+HLf92+tBwpdyVnR/+Mv6tfx0rl6a8eKlVdnbOXz7l3/1h9804n8yX/ueq6Oy+NmMffnQ
PMfFRxnHP37tbbr2f/MMOLJIt2dpua8bKLvfpmvvNybpeUIGbfsGAfpnLYuSlTAsj2oLWc2eAQT5
ezXL9H6b2bHM/LbzDZ38L5SzxI9YiRlMY7qeS4eLwtYnHUfpFC6DZkjqZursm5SabxpDee2sOejS
LdYGTLDl5IcXQxffaZ5zVRVq9+6Wsf0Yw7L4j0Ll1IYK2f73f74tCj6yLTgJGM0ISeZRUHxC9DQ2
WjA3oH48BflDNe+H6YrrxItSjiD+plmR7Uwn0vmSVeZDMhqXmtvepmAGKY8xlOKzuB/C7rwvMzTe
zu3EBI48lTgb/O9ub18NMUh2v7PwXJI9UngOfqGJ8I3wQZJmuAjN4YI1NZBdLTvzFJ40HIZXRGBg
XBQPppEd0+vJiRMRL1J5p0iYMQmmHj4yxU6sygqSl9QFtpQnCm/VQqff1fgo7AShhonTXrahek50
86gNm63HiLVwcwskPyy6wGiOAtSdizaoNyIwb8owPc8qsAcGyb0EqRynCYPmDPVJw+LOSAlsHWR1
LJzuwKXDv7B61RAejC9AwXo2I3VXt/TlO9EsW/D426To9u1k7PRBzHy6cAnZEJdXfzEE/nNnDyQt
+MmJS2gOuJBhmWL/gzJxZ0faUS+T+66rBBY8QpaT1Mbh01+okbDgVE9OyKYpUP1X1/WM6IHASe/A
xPTlZyl6ZG1hO15BSkUl0G6QrtmN5kYRSRGNcxko6W4tvTiLLWY5LXPPbWavLEcNp0uCUSPnVo1s
z3XnriGPQ6DwXgxO9Dau/SGd6XcefSzarENmcjUl48/07BaDMAS4Oc2effwaCFSz4JYtyCT7Kizv
Ekn/mVStpDBib5HRRJwhmpufP/vmjG35+Oh7wjApOs6ccsP9jIhyvEoPE/TnJJxOxx0KpIMp9hAw
zBajHAJUnsTYSEkiImFBolSownwpq5sKKu9C85E6FBVLGV87aesGpBCfsgSVt/RdHXt57l01jXEl
+/oAbYS7qXX/0q7FdZjEPfSYhkC7tDmfTGKNW/TJ3giIVoTpVRY6q9pugsXPL1bMi/8fLtahEu8Y
ruG7JqPae9FYM+GFiCZEnmJIyO4p98AjJgwD0Tax3ePcYk5tgVAbYJfwVti7cAifahFlCyoMx50+
upB5urOfn9TMbfvhpDDqMATbPsq4z5ygqi8JAXNH1uQBKYFmqU7qtqKa5Pn2Mmnym2maNqmqDxl/
Drt0vGdvhaTyCi6guclLGqiFy2bGrfz7Si/veVHoQLXX5lTco0I5rDsifAZFoU72W9HjLUkzWsLl
6FRgoctLKXoyicVXcIwbBpcjBfwP0DAlduvMZ/CY10QwTfx1Y5UslUpEQFTMQ2L0WrYwy6FNv45Y
GhZ0EY9tXSP4JIiePMCFJn0AK6K6UrA9Cg1g0JAQ/gRK9LtfqOnz8DIbYZryPu32GBb7VBu5dyoM
MiBuXBnF02rJEzcsffWYeOaBMSX35cDIEJZ5uWxTbUUG01HjOY8MlHuVYqj7+Tc6U9U+PWWmwVQG
rWKOHnA/TWlpSdD11PNKTe3EwEHUFSKQ9MRIejT80qR9DdR8HI+smsf95x/9O8+SSbvKxSQ2t628
+efv8PEUGV19GAyGu9xMj4HkwNGSvKA//5R5h//5CjGcMVpYiEBBan26QgX6xoAvwHsUVfc+OHxL
BQ+ul5+Fo7M1u+msgBNIsYwLxk7y1FkEmkek1401fREPhos4lZEAoVwm4Ce0YzLnT4GcbIsQGjMR
afvKDdaso5/qSn2trHaXpGQnhh4pw6GBKiU0LmWDKDC3nfMksbapPR6XY3op00tr6o4D23/BoXAc
BqQTZkAkKDtC2rRFdNLH1j63/EvPHc7jsr/IVQ9gjfK+P/hbqaYnnCxHRQ+GBF/5Ogz050aMaPOo
kIMxhwc8nft1tNNGpCJeXxBfdAGp7WxI67X0iZPOhoVBK9vJJ/7DgASJZtyffMfzYuTT42WwinNp
pNGhtF65Y+++Yz8r+pCvF3B7BEalDLP71i7OPFs/RWx42fup+SdzxA8xD/NjTPGGRZoBtdSfazfv
n6o61CXEAobNyvXWHiSVlYPSf5VQibxmxujWnjTZOhtlTG65MfEEEPbz80dOzI/Up6s2fc92Z4Qi
i1L70xINLZinGex1MIlNA1vOMT0mOOd0oAo5X36SiHOhyDYGMhQa8YVs8c54FuqBn5+H9dmES6Is
dkssuEybKJmd+dV4d/elK0asBdBfANbyXY9s/8vAiVAD4MWVTad2DmIdekzevVn5PVYVwWIN/wqz
vLhjRO22IiQyWXedozBrDlWTBxtvBuSO6JEhA4WQSCApL3G+uxwfeXwvTpyh7baYQK9Uma3sdGgW
WupfunF7rlcQCLC4GKwfgJG4Hkxc9EeFr33tKQfZpXsniKmAFECHEuSQg3xEngxGdKC5/Q2GJOpj
NLX/5JH54S6xe6AX7kERnRf31jxEvrtLymrTqLRh1Tnl9KSF7roHorsqrQymR+Bd/fw7EeIHIJug
D+hjz2MrQVeeTc3Hz6MOEiHrZkToMV56LPqQmqDsKVFGk5XAbiLaNh5jTNseW8V4Fehyk8BTWaZa
Ctc2aB4mu3sGoy9XajBOh8w7T/KBQh9Rl5V5nXTQIcfKJt1eKzZUQL1dqV9rwLtjgziHicqUSsR9
7/pq4yovZLPuh1usaQ2r4mzOpWsjQD5SPvSh2lhtdC5V+FyNgVpmJcQQJvBmE03tyLIJVgDiy/HG
I9cGUpiBvTYFyok/xo1ZC5O4hm60VflKRPGjD0ocJqV14eqwJmVCoIJf6oTMcOXHWZhnK7gW3ZFO
Xeje8HvkAirw7CNkOO6qNNLuFvhAcY+awDzVBmSHVaUb1/5QX+MHA9IiKYl0FkwMqx/cWyuYjCPP
Su/LGPTToI/Jl64DrC9A25edEWCxtZJd1elnFTF2xzZadojrpB4O032QiIU7Bs2WfMweSKO/dGLH
XNE+oh9vtIfG5F5MJmpx4Z8VxRU41/O02LMuOh208sCxumxtxCZxgvB83MYisE6r78nyiOihVcT9
Ee8pExQCABYWtVPde6G8UWmNUieLtAvDaSuMP6Pc0IKabjM9RbQUKXYbowdy3tBXlIrQDI1BBwmK
cU4iTd5lvXVAlZVmlCsPbX+4jdMBzyyg80jop2XpAQyRvGUmTjZkFbMqyBiX2BthUGnsrchP3uTU
7aCK0SLSAEWg7sxG/c50B7ondremvHvisJfrRPQo0IitgOv3q4EmfqvC23xisUY7Ra461ynWUWwc
Z454hDtCJoaynuGw7Yd4KE5JqFwbeXSU9ebOLPUzWuxLCOVf9LljPWZIc8uJRU4/qosi9K/M3L7V
IYRZID0AW6h72khPGdKE3kE9ktbaYTCYJ5Qjt55WvphRTq80RZogoi+6jAUhnCNQ0Az+njsVtGJ7
dCNUg1jAo9QC6jRkFh5LVKS2JGuQjcAyH4N9hPhfAJ/ifKKFH6PdcyaW10uzH1glgA/zDskf5VQp
Ot6kjcB9DW4d8Ck2vVVCLeo4EbkXL4WFuKAMAuIIdGDppp5vXYLLsLNm3QbwVP4I7avgue+Jnu/7
cQlOPd6y1ci2kXLHE7q+/orkgqes4D7aCRVTNgHyAtZLj8tVIaN2CM01AOMsJT6ApaEw1jVgklBx
juEBMraHeLTTg9zImmfWwjQXabN/mcpYXDNbUyGt0+6CMqV/OrQxdDeYJWgRGrS6QZ/iqwJFn+vF
YxVTnQ01c+LDTJQEdi010gFpQHhBbhySO2PcqymvWCX5dbohFRENRtfa1tKMcwDg3CMwK2x0jg0X
+E3X+erJzdS+i3vntusngWrEcKglC9nZuzYOKLpL4ubSsqU0HEX6gVNE4ZdyouHm2d0lBQ+JO71A
GBNYo4cpMIA9KDMybpmYtjEsN9Oa+k1gWvj5MnfcS5HdVl5MW6FU00MXSn6pak5BoweYnl0JCpJ0
vYXArEYHX6PNr+HH432r1jonsAZ5BeNDqlNwpyRwA+dl8+eAkLc6qV+yjUOcwjZzLUd/0eMZgVhf
HIlEXCkSV9oYdoCWoiPXU2TtKVpe/8qy21uydyGrTNwtghr2TmDd5iEwoNw5sdvuujLR9zY+H9KU
zLk+zvEuzu7LDtIayKhj+uqURAmubdzqLIrjcQXHCtWKnpGJmJvoLBDuYRBRT6UT3AdCu08iDoZ6
fUU9AsZbR+qnqnzmHDvaqsxUOAFPEq++zkN16mrs9kdlPVoavMq2uTRS11pPmX3b+D55AbJFeWAd
g1bZwN/B10n6Beh27NchIoYO2lGiJV+Ruq60qSeltgXFa+QvSLbjZZo7x4Q/XKPt8haVFNVp36UX
hWXjACAOYqFG/6UIk/0UIxgfuy8DNPdFi0+qr3FEgDpkHKpJphCxdo5uFB+NzNFCltwYkiiOvTj7
2kROhtvExxba3yYm2a8aLqKgYDwwqXQrixuQDdWap+Ccrsu5anBWFwUulgZPa4NXl+QzgsIIX9Ti
8uuUNmddDJLBHEgWspEtTe42LTxW/tqXjrpB0ZbrpsxvlJhArJBPxRxinGgOkRutGR/ZjcGLrqjl
58PgLJDEHTGiatxPfU87qMFXbkWbiBSXZWsDV07MaW8MhJGV8VdlntVqeKjELJSakzroaC6VsK57
5J1eVJ6ndXfH5oCo5zEeySDqXqJIE2CRkv2ARWGRFmw4c9044eG/M311lYuyOeic/DIpkoNoCg+b
wcbrLfAi6PaqqsVNFztf6Njh13UJQ6uBQqTN9BxZ4jn2qF5Ztbo1ZHhdJuwrrHzcTC6GCVrt22zM
biqtvacmu1eZceEP9kGXs59yySmJJ4QrZCtbMaFMhvG1VOTVjhb5LE63B9W76vAzxF1+73XJY6TL
L13sXSJdP4pK8wCC3QlcoGNJjXiRt822ZC8dxvlVZPs3Pr7MTKJ3JvtkaYjxkk0c70VUL72xyqE7
QWNT1TNOuR3654cSRSV1RCDSdEdqRRkinhB1dE/0EuFVoBSHddSzXWruJ1Vb81rqkpyhFuG1wnzt
s5ogy1dL1VVStedJ1N26PbdFQPXj4cW6Jnr2cBbMNrZ9FKEceZDMpDjXmx68rL8y3WpDwfYry5aT
NADZM/ZUH4RuHSQmO9TYvqlNBefMMQ9UgQIqEskz9PN8bSbhpqQQRRGhWQInxbnjWC9ZGT1Kp38U
nU/ogYOyT/BkeF2wKNhaDK06LFM6la3XneHmftHqjn5wwpqyTYODzqrpl/n+idYNL+lE04SFlVXk
h/3QHmdeddNY3X0KbhOxOIypbtS/lBqYjDq8qufOTjAKBrGAd2WibmoX4YvdzrrqQGJWTJ0riN3r
BukVHqPwixUFXyXOmQiSwQLQ6zL1mVqqvLoQkYNfzcl3Ye/NIc6zsWfetDr9BZaalyIZKV7nE6Du
3quOGqR1y2z06K2hxhFGdpO3rrFgRpBYdrCfNKwlyMklZYt5VlsWKcL1KRbFIZBlGBulVqx1E7V0
OKGAM3sIfNQomMQw5Sm9pD5DQEZk9cT8DCYBb0wyTqtWToR838mbw6n0o1XvmwqZXmStu7g5QIXN
vn8s9roaXzzPPBIYJFimnZaNfWx48ZWNFyYyClp32Ipz9CV0vDu5DE1x2bbDVy+JLiJE5DuNO2hw
6ZEM9rYh41MrN5ylQfUGHaGF0ky3QCNO+q2ULeAw8FMrouAeuiA9KduJhz2DcJebBhjG3n40u/yi
NFi3qNq7dsnGWONvz9ZoVZ5rS3FPddJiOrdABIXPH/UkNXLqQKs4kc/E+vYLR2PJYLasSBPFOGL3
FWsB7C4s5kua75nr7rLJvMIZGu88oG63kqr4TomeLGwh/VUWJ/pt7XUXo4UtS3Y4shpwc3qXn9QN
ZbmQ9R+WSSo/etlfY6ybTgzbDdFM5dOyybHAOBm+DIKdIparivgRXGShInWQKLhiDtUxAuM5KBkR
HO7nkdnVBqOLOS71dkyuNN3Oj3HtYEEoEQMstCgDep+XIMeWUT/J2zoX1PoJpeZIGMntBlaz780y
HzYEU1MzyGYV7BxBLtBNmXbZLkR2d+QDfFkA7WCjEg3a0G16hQ6ZPrl5aE5slMHCjLBdStoDy6Dy
MVmOFlRxxyUsfOSizFiEG77AL40r5bJqFcA4+8Fx4MmYZBJSbU4f0C1VJ7D1EDhKFnqOjpJAGtqB
7kUjDC9eAeGnV3jhywUcQkhhFG7Zu5k2dnpx7o0YwFI7uM0QCKwA3+1w86fhTEQ3pmNaFs0yI40N
bBmrBoR2KECShI5qzNZh0HWWyBEAcJwai8bUg0XmdJQIbCqrVRDeuWPZrzUq17zb8UNRRl+DPJen
U4DpkE7C1yGxn5PcOCUgm7CeHiJS3z1VjC4DDhxsX9itKp+VfW234Tqyo7u+pDsFtYNhCgqy7dDH
YFcORK3GLIu2FDgwsd81RpfI8/slsUIrQgXrjRuG+c4NwuqO9g5mJj95mXLFWsRvwAK7bCs6xuhD
9DHpQjVtvcOJ/ZWXw6bkmSSHYVhlu0hrhm0xSv2uS/gy/DlDHYzrtGevOJzR1hsOpjyaBb7dso0B
55Q6lYwMj+Io2wXekZldg/hR8mvSejZgOG6A7ED2b5n+irQ69nJ970m3Oa0Mqz/QdOuwy8KLNg9f
5o27IO55OZTgCSHB3OkdNq1yDN1VQgT4rY7xb24e5atUTDvy/qaNOzhkQ7Shf1r5rAwFW5Bt6Fqk
oRtaJDkhFglpqVhGiI7sNIYyX/Y40yaJ+MNsNdCNLjV1v5yxpd5ImqM3HRvlfeiwYhvYvw8Fj1aY
PgwQWjd8Y/GS1/ZeWIyOljCutMIUW3esKVtNI9nHwx3PPdOVZ38p3RaYNks0SBkRddWaNLgszh6m
pjtpcIptXXUfaXAX/N75CrHXX6QdaNfBqctNZaM8FxC5aF/M5cp2J0etX6oysfdj4iTbCm1TbXl4
2iKmh6ohVKA03WUwILJm6K3YW5oz4QZCawJ5fqWsMTqeyy1LXnq5UV6crrXBoIwUoDfPoiidEUHy
Oram4Nyr+v6wkFV2RHL2cOYbSbWBdSQP9V4d5sJbki2h7UvDtvZIIuvTKnGzNe/riy9qc523pGuC
Tl1hAcTFT/xmRbBSobvXZHY5C0CBi7YaeWanhtovhiA0QIeFXw67KWeplU3jxiKtlHangFSWulfo
RH08nCwaZD7gUySiLovZAXjWYTvbHQPNR9wiSewyQdovsP62p0EFWtjTQpQpZEp014nbwh5pShLv
Ek+twzY8cFPiIhUZcuu6ioazMSe9fmFFNvBi6a7bdgp2sdX5S5n6iG/8Mlp6DXv7WDO7wyKXycog
RJvFuI86lGbQuZEodQWAvt0IjbgRVdC2TOWK8oOFYCbZuwq/RlXnu2FCwJ8rokWBqxbqHtjsDDCS
OdlPyC3nDedhWdvdoe30alU5KKLpsD4Kg1GV/AntponjU686zEqZHaShPm0gIfjweDHYz3jHFpQJ
q2j2HUFvDOtiVrYnWRCcOFAquzx3SSNR1TrUybTRxsRiP6V09DSyXcneP0KOLg/GAf51VY/QGH3G
26rRefADNW0KE6L/IORjPRjdUs9Y6w2VhjKf2Awat7lYl0V8PRA8M1cze+ShAysDD8de66KH7d3t
oEadneEXZRftKmCftkOxZW7rKDLJpqSrXfh+9dC3k7WWOgzcKNRuk2J4aSpm9AEX9arKMO9G+rSM
OE0Ebrw1HcEslnC+Rm3obDo8fNsIwtoBs8CTURJFAZt1m0a5s/dtVa6NLHKfxtIgrlIJQm8jv9m1
oyp2hfRTYAbweAsjOStqcVEn3nhMdwpFsiZ2/qS5eDJy63yoBCFordZuXY64alV9F2iWu9WzkL2K
hM6i60O2LwueQAGrZqVVqLe07CuhAMdp5SDRdmerXPSn3aTPjSzkIYZLsIuDOsSjo/WpzeOl2FIn
R8NINIUb5KAnPRksidDP+v5oyNvdUA0Xr6k/r/Xc/2f0ud8uZJYG/SD4QTn0JgCYf/oqOLkq/71/
9PMD/TUFEW19k5boB8Xv60m96pd+dozsAdK2egZhaQGStFkHQ/xHPsQfuj9ZWYTffizEb5SiPUu3
bP31Dw0RPu/dPfqju/DzC/xRXPXjcT5cwFOpCjmLsnCaFe/Fy/QE/tot+HSEd7fAJGKenpPOZX6/
xve3wPhNOPN/995+Onfw/6/cgofnPIYT0comfpIfboEPxOOv3YRPx3h3E3gODN1xESq8XSajwbub
4P+GGBxOEI3dtz+0YP5n3QRjzon/9ZuA7RLiqkAAP//hKt/dBKTxBpJ0nrhvN+Htpv+ffxk+fYsv
r6LF3TPaN52x/FdvgsXrQNifxbW+/flwExgRdItSPh3q/2mPAMgo+5fHQ+s3y8Rb4KKd/J2r97AH
03VAVfnXL/4vPB//mFfgFWTPrzNK/NK+k6H+6T/4Ptz+eIBvw+jr48FY+eEfzhLVt0O/PUPz3//2
4el6Herf/fD70P/6Od9+/dsF/vjRHz7r+1V9/48H8Uvz0DxF4+sPxm+n+QZW/vsjfJApfj/I2T5f
7T9P5L//88Npvnvmf3bcxUNL+t4Tk/f3Y823ZfamfP/7fEn/3rGXD9nDZ+Ya5A3ekl896+VDXj18
kgHb6BR+/cjrnNvxoF2U+UNYfLgn30aSXz31TROrLNZuXoqXKX74j+38t4+fI9Ay/fqFHLOgUfn3
47w+63jnGZ9/9QKO41B9Aul9G2Z++chl/oi+e/x+jq8n/TaT/+qh9/N79dK+PzKaolnM8qtHPotf
niEJfVh+fJt5f/XQf68+PxsGnAXG2V898NUfh+W+Tpz//iv/F/nvv/gp13+IcvzFA89vpSy/3+DX
kfBtR/Grd/yP8Ru/esZ/ZmH8xeNfxk9x9uGNnO0WJB1+v0n//rPycy/HT8/79+bXf+zBfpx1v++t
fu/XPi4p5n/xlL08NH/73wAAAP//</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microsoft.com/office/2014/relationships/chartEx" Target="../charts/chartEx1.xml"/></Relationships>
</file>

<file path=xl/drawings/_rels/drawing4.xml.rels><?xml version="1.0" encoding="UTF-8" standalone="yes"?>
<Relationships xmlns="http://schemas.openxmlformats.org/package/2006/relationships"><Relationship Id="rId3" Type="http://schemas.openxmlformats.org/officeDocument/2006/relationships/image" Target="../media/image9.emf"/><Relationship Id="rId2" Type="http://schemas.microsoft.com/office/2014/relationships/chartEx" Target="../charts/chartEx3.xml"/><Relationship Id="rId1" Type="http://schemas.microsoft.com/office/2014/relationships/chartEx" Target="../charts/chartEx2.xml"/><Relationship Id="rId4"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4</xdr:col>
      <xdr:colOff>0</xdr:colOff>
      <xdr:row>1</xdr:row>
      <xdr:rowOff>0</xdr:rowOff>
    </xdr:from>
    <xdr:to>
      <xdr:col>11</xdr:col>
      <xdr:colOff>304800</xdr:colOff>
      <xdr:row>16</xdr:row>
      <xdr:rowOff>0</xdr:rowOff>
    </xdr:to>
    <xdr:graphicFrame macro="">
      <xdr:nvGraphicFramePr>
        <xdr:cNvPr id="2" name="Chart 1">
          <a:extLst>
            <a:ext uri="{FF2B5EF4-FFF2-40B4-BE49-F238E27FC236}">
              <a16:creationId xmlns:a16="http://schemas.microsoft.com/office/drawing/2014/main" id="{F6F6CD6B-EB80-DD0D-10CF-2E9E5C7EEB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1</xdr:row>
      <xdr:rowOff>0</xdr:rowOff>
    </xdr:from>
    <xdr:to>
      <xdr:col>11</xdr:col>
      <xdr:colOff>304800</xdr:colOff>
      <xdr:row>16</xdr:row>
      <xdr:rowOff>0</xdr:rowOff>
    </xdr:to>
    <xdr:graphicFrame macro="">
      <xdr:nvGraphicFramePr>
        <xdr:cNvPr id="2" name="Chart 1">
          <a:extLst>
            <a:ext uri="{FF2B5EF4-FFF2-40B4-BE49-F238E27FC236}">
              <a16:creationId xmlns:a16="http://schemas.microsoft.com/office/drawing/2014/main" id="{3FC414CD-E051-1F63-DCB5-952B183A6F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335280</xdr:colOff>
      <xdr:row>4</xdr:row>
      <xdr:rowOff>125730</xdr:rowOff>
    </xdr:from>
    <xdr:to>
      <xdr:col>14</xdr:col>
      <xdr:colOff>441960</xdr:colOff>
      <xdr:row>19</xdr:row>
      <xdr:rowOff>125730</xdr:rowOff>
    </xdr:to>
    <mc:AlternateContent xmlns:mc="http://schemas.openxmlformats.org/markup-compatibility/2006">
      <mc:Choice xmlns:cx4="http://schemas.microsoft.com/office/drawing/2016/5/10/chartex" Requires="cx4">
        <xdr:graphicFrame macro="">
          <xdr:nvGraphicFramePr>
            <xdr:cNvPr id="2" name="Chart 1">
              <a:extLst>
                <a:ext uri="{FF2B5EF4-FFF2-40B4-BE49-F238E27FC236}">
                  <a16:creationId xmlns:a16="http://schemas.microsoft.com/office/drawing/2014/main" id="{D80B23AB-9DF3-5DEC-0AE8-6EB5070FB41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800600" y="857250"/>
              <a:ext cx="4572000" cy="2743200"/>
            </a:xfrm>
            <a:prstGeom prst="rect">
              <a:avLst/>
            </a:prstGeom>
            <a:solidFill>
              <a:prstClr val="white"/>
            </a:solidFill>
            <a:ln w="1">
              <a:solidFill>
                <a:prstClr val="green"/>
              </a:solidFill>
            </a:ln>
          </xdr:spPr>
          <xdr:txBody>
            <a:bodyPr vertOverflow="clip" horzOverflow="clip"/>
            <a:lstStyle/>
            <a:p>
              <a:r>
                <a:rPr lang="it-IT"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3</xdr:col>
      <xdr:colOff>68580</xdr:colOff>
      <xdr:row>0</xdr:row>
      <xdr:rowOff>129540</xdr:rowOff>
    </xdr:from>
    <xdr:to>
      <xdr:col>14</xdr:col>
      <xdr:colOff>175260</xdr:colOff>
      <xdr:row>4</xdr:row>
      <xdr:rowOff>91440</xdr:rowOff>
    </xdr:to>
    <xdr:sp macro="" textlink="">
      <xdr:nvSpPr>
        <xdr:cNvPr id="2" name="Rectangle: Rounded Corners 1">
          <a:extLst>
            <a:ext uri="{FF2B5EF4-FFF2-40B4-BE49-F238E27FC236}">
              <a16:creationId xmlns:a16="http://schemas.microsoft.com/office/drawing/2014/main" id="{FB3EBE7D-6A3C-18A1-2B91-CDF4C6302456}"/>
            </a:ext>
          </a:extLst>
        </xdr:cNvPr>
        <xdr:cNvSpPr/>
      </xdr:nvSpPr>
      <xdr:spPr>
        <a:xfrm>
          <a:off x="1897380" y="129540"/>
          <a:ext cx="6812280" cy="69342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000" b="1">
              <a:solidFill>
                <a:schemeClr val="bg1"/>
              </a:solidFill>
            </a:rPr>
            <a:t>Vendite Cancelleria</a:t>
          </a:r>
        </a:p>
      </xdr:txBody>
    </xdr:sp>
    <xdr:clientData/>
  </xdr:twoCellAnchor>
  <xdr:twoCellAnchor editAs="absolute">
    <xdr:from>
      <xdr:col>15</xdr:col>
      <xdr:colOff>99060</xdr:colOff>
      <xdr:row>14</xdr:row>
      <xdr:rowOff>60960</xdr:rowOff>
    </xdr:from>
    <xdr:to>
      <xdr:col>18</xdr:col>
      <xdr:colOff>99060</xdr:colOff>
      <xdr:row>27</xdr:row>
      <xdr:rowOff>150495</xdr:rowOff>
    </xdr:to>
    <mc:AlternateContent xmlns:mc="http://schemas.openxmlformats.org/markup-compatibility/2006">
      <mc:Choice xmlns:sle15="http://schemas.microsoft.com/office/drawing/2012/slicer" Requires="sle15">
        <xdr:graphicFrame macro="">
          <xdr:nvGraphicFramePr>
            <xdr:cNvPr id="3" name="Articolo">
              <a:extLst>
                <a:ext uri="{FF2B5EF4-FFF2-40B4-BE49-F238E27FC236}">
                  <a16:creationId xmlns:a16="http://schemas.microsoft.com/office/drawing/2014/main" id="{CF2567AE-2764-4693-9CAF-77C05E122762}"/>
                </a:ext>
              </a:extLst>
            </xdr:cNvPr>
            <xdr:cNvGraphicFramePr/>
          </xdr:nvGraphicFramePr>
          <xdr:xfrm>
            <a:off x="0" y="0"/>
            <a:ext cx="0" cy="0"/>
          </xdr:xfrm>
          <a:graphic>
            <a:graphicData uri="http://schemas.microsoft.com/office/drawing/2010/slicer">
              <sle:slicer xmlns:sle="http://schemas.microsoft.com/office/drawing/2010/slicer" name="Articolo"/>
            </a:graphicData>
          </a:graphic>
        </xdr:graphicFrame>
      </mc:Choice>
      <mc:Fallback>
        <xdr:sp macro="" textlink="">
          <xdr:nvSpPr>
            <xdr:cNvPr id="0" name=""/>
            <xdr:cNvSpPr>
              <a:spLocks noTextEdit="1"/>
            </xdr:cNvSpPr>
          </xdr:nvSpPr>
          <xdr:spPr>
            <a:xfrm>
              <a:off x="9243060" y="2621280"/>
              <a:ext cx="1828800" cy="2466975"/>
            </a:xfrm>
            <a:prstGeom prst="rect">
              <a:avLst/>
            </a:prstGeom>
            <a:solidFill>
              <a:prstClr val="white"/>
            </a:solidFill>
            <a:ln w="1">
              <a:solidFill>
                <a:prstClr val="green"/>
              </a:solidFill>
            </a:ln>
          </xdr:spPr>
          <xdr:txBody>
            <a:bodyPr vertOverflow="clip" horzOverflow="clip"/>
            <a:lstStyle/>
            <a:p>
              <a:r>
                <a:rPr lang="it-IT"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27</xdr:row>
      <xdr:rowOff>83820</xdr:rowOff>
    </xdr:from>
    <xdr:to>
      <xdr:col>3</xdr:col>
      <xdr:colOff>0</xdr:colOff>
      <xdr:row>40</xdr:row>
      <xdr:rowOff>173355</xdr:rowOff>
    </xdr:to>
    <mc:AlternateContent xmlns:mc="http://schemas.openxmlformats.org/markup-compatibility/2006" xmlns:sle15="http://schemas.microsoft.com/office/drawing/2012/slicer">
      <mc:Choice Requires="sle15">
        <xdr:graphicFrame macro="">
          <xdr:nvGraphicFramePr>
            <xdr:cNvPr id="4" name="Venditore">
              <a:extLst>
                <a:ext uri="{FF2B5EF4-FFF2-40B4-BE49-F238E27FC236}">
                  <a16:creationId xmlns:a16="http://schemas.microsoft.com/office/drawing/2014/main" id="{425D2247-F397-4A1E-A8C5-8A7D109DF821}"/>
                </a:ext>
              </a:extLst>
            </xdr:cNvPr>
            <xdr:cNvGraphicFramePr/>
          </xdr:nvGraphicFramePr>
          <xdr:xfrm>
            <a:off x="0" y="0"/>
            <a:ext cx="0" cy="0"/>
          </xdr:xfrm>
          <a:graphic>
            <a:graphicData uri="http://schemas.microsoft.com/office/drawing/2010/slicer">
              <sle:slicer xmlns:sle="http://schemas.microsoft.com/office/drawing/2010/slicer" name="Venditore"/>
            </a:graphicData>
          </a:graphic>
        </xdr:graphicFrame>
      </mc:Choice>
      <mc:Fallback xmlns="">
        <xdr:sp macro="" textlink="">
          <xdr:nvSpPr>
            <xdr:cNvPr id="0" name=""/>
            <xdr:cNvSpPr>
              <a:spLocks noTextEdit="1"/>
            </xdr:cNvSpPr>
          </xdr:nvSpPr>
          <xdr:spPr>
            <a:xfrm>
              <a:off x="0" y="5021580"/>
              <a:ext cx="1828800" cy="2466975"/>
            </a:xfrm>
            <a:prstGeom prst="rect">
              <a:avLst/>
            </a:prstGeom>
            <a:solidFill>
              <a:prstClr val="white"/>
            </a:solidFill>
            <a:ln w="1">
              <a:solidFill>
                <a:prstClr val="green"/>
              </a:solidFill>
            </a:ln>
          </xdr:spPr>
          <xdr:txBody>
            <a:bodyPr vertOverflow="clip" horzOverflow="clip"/>
            <a:lstStyle/>
            <a:p>
              <a:r>
                <a:rPr lang="it-IT"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266700</xdr:colOff>
      <xdr:row>6</xdr:row>
      <xdr:rowOff>60961</xdr:rowOff>
    </xdr:from>
    <xdr:to>
      <xdr:col>14</xdr:col>
      <xdr:colOff>213360</xdr:colOff>
      <xdr:row>9</xdr:row>
      <xdr:rowOff>137161</xdr:rowOff>
    </xdr:to>
    <mc:AlternateContent xmlns:mc="http://schemas.openxmlformats.org/markup-compatibility/2006" xmlns:sle15="http://schemas.microsoft.com/office/drawing/2012/slicer">
      <mc:Choice Requires="sle15">
        <xdr:graphicFrame macro="">
          <xdr:nvGraphicFramePr>
            <xdr:cNvPr id="5" name="Year">
              <a:extLst>
                <a:ext uri="{FF2B5EF4-FFF2-40B4-BE49-F238E27FC236}">
                  <a16:creationId xmlns:a16="http://schemas.microsoft.com/office/drawing/2014/main" id="{F8D3CAE0-AF8B-4D62-AC91-548992CCFAFE}"/>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2095500" y="1158241"/>
              <a:ext cx="6652260" cy="624840"/>
            </a:xfrm>
            <a:prstGeom prst="rect">
              <a:avLst/>
            </a:prstGeom>
            <a:solidFill>
              <a:prstClr val="white"/>
            </a:solidFill>
            <a:ln w="1">
              <a:solidFill>
                <a:prstClr val="green"/>
              </a:solidFill>
            </a:ln>
          </xdr:spPr>
          <xdr:txBody>
            <a:bodyPr vertOverflow="clip" horzOverflow="clip"/>
            <a:lstStyle/>
            <a:p>
              <a:r>
                <a:rPr lang="it-IT"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251460</xdr:colOff>
      <xdr:row>10</xdr:row>
      <xdr:rowOff>53341</xdr:rowOff>
    </xdr:from>
    <xdr:to>
      <xdr:col>14</xdr:col>
      <xdr:colOff>202692</xdr:colOff>
      <xdr:row>13</xdr:row>
      <xdr:rowOff>121921</xdr:rowOff>
    </xdr:to>
    <mc:AlternateContent xmlns:mc="http://schemas.openxmlformats.org/markup-compatibility/2006" xmlns:sle15="http://schemas.microsoft.com/office/drawing/2012/slicer">
      <mc:Choice Requires="sle15">
        <xdr:graphicFrame macro="">
          <xdr:nvGraphicFramePr>
            <xdr:cNvPr id="6" name="Regione">
              <a:extLst>
                <a:ext uri="{FF2B5EF4-FFF2-40B4-BE49-F238E27FC236}">
                  <a16:creationId xmlns:a16="http://schemas.microsoft.com/office/drawing/2014/main" id="{C2466718-1589-4C17-9F1C-645C44C039D8}"/>
                </a:ext>
              </a:extLst>
            </xdr:cNvPr>
            <xdr:cNvGraphicFramePr/>
          </xdr:nvGraphicFramePr>
          <xdr:xfrm>
            <a:off x="0" y="0"/>
            <a:ext cx="0" cy="0"/>
          </xdr:xfrm>
          <a:graphic>
            <a:graphicData uri="http://schemas.microsoft.com/office/drawing/2010/slicer">
              <sle:slicer xmlns:sle="http://schemas.microsoft.com/office/drawing/2010/slicer" name="Regione"/>
            </a:graphicData>
          </a:graphic>
        </xdr:graphicFrame>
      </mc:Choice>
      <mc:Fallback xmlns="">
        <xdr:sp macro="" textlink="">
          <xdr:nvSpPr>
            <xdr:cNvPr id="0" name=""/>
            <xdr:cNvSpPr>
              <a:spLocks noTextEdit="1"/>
            </xdr:cNvSpPr>
          </xdr:nvSpPr>
          <xdr:spPr>
            <a:xfrm>
              <a:off x="2080260" y="1882141"/>
              <a:ext cx="6656832" cy="617220"/>
            </a:xfrm>
            <a:prstGeom prst="rect">
              <a:avLst/>
            </a:prstGeom>
            <a:solidFill>
              <a:prstClr val="white"/>
            </a:solidFill>
            <a:ln w="1">
              <a:solidFill>
                <a:prstClr val="green"/>
              </a:solidFill>
            </a:ln>
          </xdr:spPr>
          <xdr:txBody>
            <a:bodyPr vertOverflow="clip" horzOverflow="clip"/>
            <a:lstStyle/>
            <a:p>
              <a:r>
                <a:rPr lang="it-IT"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xdr:from>
      <xdr:col>9</xdr:col>
      <xdr:colOff>76200</xdr:colOff>
      <xdr:row>14</xdr:row>
      <xdr:rowOff>129540</xdr:rowOff>
    </xdr:from>
    <xdr:to>
      <xdr:col>14</xdr:col>
      <xdr:colOff>594360</xdr:colOff>
      <xdr:row>26</xdr:row>
      <xdr:rowOff>138684</xdr:rowOff>
    </xdr:to>
    <mc:AlternateContent xmlns:mc="http://schemas.openxmlformats.org/markup-compatibility/2006">
      <mc:Choice xmlns:cx1="http://schemas.microsoft.com/office/drawing/2015/9/8/chartex" Requires="cx1">
        <xdr:graphicFrame macro="">
          <xdr:nvGraphicFramePr>
            <xdr:cNvPr id="7" name="Chart 6">
              <a:extLst>
                <a:ext uri="{FF2B5EF4-FFF2-40B4-BE49-F238E27FC236}">
                  <a16:creationId xmlns:a16="http://schemas.microsoft.com/office/drawing/2014/main" id="{1C489229-8D8C-4791-9B74-FD3AD2B780B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5562600" y="2689860"/>
              <a:ext cx="3566160" cy="2203704"/>
            </a:xfrm>
            <a:prstGeom prst="rect">
              <a:avLst/>
            </a:prstGeom>
            <a:solidFill>
              <a:prstClr val="white"/>
            </a:solidFill>
            <a:ln w="1">
              <a:solidFill>
                <a:prstClr val="green"/>
              </a:solidFill>
            </a:ln>
          </xdr:spPr>
          <xdr:txBody>
            <a:bodyPr vertOverflow="clip" horzOverflow="clip"/>
            <a:lstStyle/>
            <a:p>
              <a:r>
                <a:rPr lang="it-IT"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xdr:col>
      <xdr:colOff>53340</xdr:colOff>
      <xdr:row>28</xdr:row>
      <xdr:rowOff>76200</xdr:rowOff>
    </xdr:from>
    <xdr:to>
      <xdr:col>9</xdr:col>
      <xdr:colOff>327660</xdr:colOff>
      <xdr:row>40</xdr:row>
      <xdr:rowOff>85344</xdr:rowOff>
    </xdr:to>
    <mc:AlternateContent xmlns:mc="http://schemas.openxmlformats.org/markup-compatibility/2006">
      <mc:Choice xmlns:cx4="http://schemas.microsoft.com/office/drawing/2016/5/10/chartex" Requires="cx4">
        <xdr:graphicFrame macro="">
          <xdr:nvGraphicFramePr>
            <xdr:cNvPr id="11" name="Chart 10">
              <a:extLst>
                <a:ext uri="{FF2B5EF4-FFF2-40B4-BE49-F238E27FC236}">
                  <a16:creationId xmlns:a16="http://schemas.microsoft.com/office/drawing/2014/main" id="{7DAAE450-DE1E-45B7-B4A5-F7212886B20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882140" y="5196840"/>
              <a:ext cx="3931920" cy="2203704"/>
            </a:xfrm>
            <a:prstGeom prst="rect">
              <a:avLst/>
            </a:prstGeom>
            <a:solidFill>
              <a:prstClr val="white"/>
            </a:solidFill>
            <a:ln w="1">
              <a:solidFill>
                <a:prstClr val="green"/>
              </a:solidFill>
            </a:ln>
          </xdr:spPr>
          <xdr:txBody>
            <a:bodyPr vertOverflow="clip" horzOverflow="clip"/>
            <a:lstStyle/>
            <a:p>
              <a:r>
                <a:rPr lang="it-IT"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80010</xdr:colOff>
      <xdr:row>7</xdr:row>
      <xdr:rowOff>76200</xdr:rowOff>
    </xdr:from>
    <xdr:to>
      <xdr:col>3</xdr:col>
      <xdr:colOff>80010</xdr:colOff>
      <xdr:row>10</xdr:row>
      <xdr:rowOff>76200</xdr:rowOff>
    </xdr:to>
    <xdr:sp macro="" textlink="KPI!E4">
      <xdr:nvSpPr>
        <xdr:cNvPr id="10" name="Oval 9">
          <a:extLst>
            <a:ext uri="{FF2B5EF4-FFF2-40B4-BE49-F238E27FC236}">
              <a16:creationId xmlns:a16="http://schemas.microsoft.com/office/drawing/2014/main" id="{5AB79515-3706-A2D3-C4A6-AE83F779B7F8}"/>
            </a:ext>
          </a:extLst>
        </xdr:cNvPr>
        <xdr:cNvSpPr/>
      </xdr:nvSpPr>
      <xdr:spPr>
        <a:xfrm>
          <a:off x="80010" y="1356360"/>
          <a:ext cx="1828800" cy="548640"/>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163FBD4D-7E4C-49ED-9E37-6C416AFE0841}" type="TxLink">
            <a:rPr lang="en-US" sz="900" b="0" i="0" u="none" strike="noStrike">
              <a:solidFill>
                <a:srgbClr val="000000"/>
              </a:solidFill>
              <a:latin typeface="Calibri"/>
              <a:ea typeface="Calibri"/>
              <a:cs typeface="Calibri"/>
            </a:rPr>
            <a:pPr algn="ctr"/>
            <a:t>Fatturato Totale: $104,537 </a:t>
          </a:fld>
          <a:endParaRPr lang="it-IT" sz="900"/>
        </a:p>
      </xdr:txBody>
    </xdr:sp>
    <xdr:clientData/>
  </xdr:twoCellAnchor>
  <xdr:twoCellAnchor>
    <xdr:from>
      <xdr:col>0</xdr:col>
      <xdr:colOff>80010</xdr:colOff>
      <xdr:row>10</xdr:row>
      <xdr:rowOff>144780</xdr:rowOff>
    </xdr:from>
    <xdr:to>
      <xdr:col>3</xdr:col>
      <xdr:colOff>80010</xdr:colOff>
      <xdr:row>13</xdr:row>
      <xdr:rowOff>144780</xdr:rowOff>
    </xdr:to>
    <xdr:sp macro="" textlink="KPI!G11">
      <xdr:nvSpPr>
        <xdr:cNvPr id="17" name="Oval 16">
          <a:extLst>
            <a:ext uri="{FF2B5EF4-FFF2-40B4-BE49-F238E27FC236}">
              <a16:creationId xmlns:a16="http://schemas.microsoft.com/office/drawing/2014/main" id="{5749CF5C-DBE8-4704-B11D-1AA696DD089B}"/>
            </a:ext>
          </a:extLst>
        </xdr:cNvPr>
        <xdr:cNvSpPr/>
      </xdr:nvSpPr>
      <xdr:spPr>
        <a:xfrm>
          <a:off x="80010" y="1973580"/>
          <a:ext cx="1828800" cy="548640"/>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9A7DB1E9-F84D-486A-B254-6755929A601B}" type="TxLink">
            <a:rPr lang="en-US" sz="900" b="0" i="0" u="none" strike="noStrike">
              <a:solidFill>
                <a:srgbClr val="000000"/>
              </a:solidFill>
              <a:latin typeface="Calibri"/>
              <a:ea typeface="Calibri"/>
              <a:cs typeface="Calibri"/>
            </a:rPr>
            <a:pPr algn="ctr"/>
            <a:t>Vendiamo in 6 Regioni</a:t>
          </a:fld>
          <a:endParaRPr lang="it-IT" sz="900"/>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30</xdr:row>
          <xdr:rowOff>0</xdr:rowOff>
        </xdr:from>
        <xdr:to>
          <xdr:col>11</xdr:col>
          <xdr:colOff>0</xdr:colOff>
          <xdr:row>32</xdr:row>
          <xdr:rowOff>144780</xdr:rowOff>
        </xdr:to>
        <xdr:pic>
          <xdr:nvPicPr>
            <xdr:cNvPr id="21" name="Picture 20">
              <a:extLst>
                <a:ext uri="{FF2B5EF4-FFF2-40B4-BE49-F238E27FC236}">
                  <a16:creationId xmlns:a16="http://schemas.microsoft.com/office/drawing/2014/main" id="{D34B158D-0CAA-8838-5EBA-A7A34A94A8C6}"/>
                </a:ext>
              </a:extLst>
            </xdr:cNvPr>
            <xdr:cNvPicPr>
              <a:picLocks noChangeAspect="1"/>
              <a:extLst>
                <a:ext uri="{84589F7E-364E-4C9E-8A38-B11213B215E9}">
                  <a14:cameraTool cellRange="pictures!G8" spid="_x0000_s2070"/>
                </a:ext>
              </a:extLst>
            </xdr:cNvPicPr>
          </xdr:nvPicPr>
          <xdr:blipFill>
            <a:blip xmlns:r="http://schemas.openxmlformats.org/officeDocument/2006/relationships" r:embed="rId3"/>
            <a:stretch>
              <a:fillRect/>
            </a:stretch>
          </xdr:blipFill>
          <xdr:spPr>
            <a:xfrm>
              <a:off x="6096000" y="5486400"/>
              <a:ext cx="609600" cy="510540"/>
            </a:xfrm>
            <a:prstGeom prst="rect">
              <a:avLst/>
            </a:prstGeom>
          </xdr:spPr>
        </xdr:pic>
        <xdr:clientData/>
      </xdr:twoCellAnchor>
    </mc:Choice>
    <mc:Fallback/>
  </mc:AlternateContent>
  <xdr:twoCellAnchor>
    <xdr:from>
      <xdr:col>0</xdr:col>
      <xdr:colOff>0</xdr:colOff>
      <xdr:row>14</xdr:row>
      <xdr:rowOff>0</xdr:rowOff>
    </xdr:from>
    <xdr:to>
      <xdr:col>6</xdr:col>
      <xdr:colOff>259080</xdr:colOff>
      <xdr:row>27</xdr:row>
      <xdr:rowOff>38100</xdr:rowOff>
    </xdr:to>
    <xdr:graphicFrame macro="">
      <xdr:nvGraphicFramePr>
        <xdr:cNvPr id="9" name="Chart 8">
          <a:extLst>
            <a:ext uri="{FF2B5EF4-FFF2-40B4-BE49-F238E27FC236}">
              <a16:creationId xmlns:a16="http://schemas.microsoft.com/office/drawing/2014/main" id="{BB0750DB-CA42-4B06-B3E5-7D662B9162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0.04</cdr:x>
      <cdr:y>0.1131</cdr:y>
    </cdr:from>
    <cdr:to>
      <cdr:x>0.95167</cdr:x>
      <cdr:y>0.17357</cdr:y>
    </cdr:to>
    <cdr:sp macro="" textlink="SalesbyItem!$AC$4">
      <cdr:nvSpPr>
        <cdr:cNvPr id="2" name="TextBox 1">
          <a:extLst xmlns:a="http://schemas.openxmlformats.org/drawingml/2006/main">
            <a:ext uri="{FF2B5EF4-FFF2-40B4-BE49-F238E27FC236}">
              <a16:creationId xmlns:a16="http://schemas.microsoft.com/office/drawing/2014/main" id="{23ED43FE-BCC5-F192-830C-734F730AABA6}"/>
            </a:ext>
          </a:extLst>
        </cdr:cNvPr>
        <cdr:cNvSpPr txBox="1"/>
      </cdr:nvSpPr>
      <cdr:spPr>
        <a:xfrm xmlns:a="http://schemas.openxmlformats.org/drawingml/2006/main">
          <a:off x="182880" y="384810"/>
          <a:ext cx="4168140" cy="20574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fld id="{AD38AD8D-4CC1-434F-9EBF-6D3C7BCB0622}" type="TxLink">
            <a:rPr lang="en-US" sz="1100" b="0" i="0" u="none" strike="noStrike" kern="1200">
              <a:solidFill>
                <a:srgbClr val="305496"/>
              </a:solidFill>
              <a:latin typeface="Calibri"/>
              <a:ea typeface="Calibri"/>
              <a:cs typeface="Calibri"/>
            </a:rPr>
            <a:pPr/>
            <a:t>Regions: Emilia Romagna, Liguria, Lombardia, Piemonte, Veneto</a:t>
          </a:fld>
          <a:endParaRPr lang="it-IT" sz="1100" b="0" kern="1200">
            <a:solidFill>
              <a:srgbClr val="305496"/>
            </a:solidFill>
          </a:endParaRPr>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953.394868171294" createdVersion="8" refreshedVersion="8" minRefreshableVersion="3" recordCount="198" xr:uid="{464B6FBC-7B75-41A3-87D4-C0ED5E721C80}">
  <cacheSource type="worksheet">
    <worksheetSource name="tCancelleria"/>
  </cacheSource>
  <cacheFields count="6">
    <cacheField name="Articolo" numFmtId="0">
      <sharedItems count="7">
        <s v="Matite"/>
        <s v="Bianchetti"/>
        <s v="Carta colorata"/>
        <s v="Penne a sfera"/>
        <s v="Evidenziatori"/>
        <s v="Gomme"/>
        <s v="Graffettatrice"/>
      </sharedItems>
    </cacheField>
    <cacheField name="Venditore" numFmtId="0">
      <sharedItems count="7">
        <s v="Grisi"/>
        <s v="Azzurri"/>
        <s v="Bianchi"/>
        <s v="Neri"/>
        <s v="Rossi"/>
        <s v="Verdi"/>
        <s v="Vedi"/>
      </sharedItems>
    </cacheField>
    <cacheField name="Data" numFmtId="14">
      <sharedItems containsSemiMixedTypes="0" containsNonDate="0" containsDate="1" containsString="0" minDate="2022-01-10T00:00:00" maxDate="2025-10-24T00:00:00"/>
    </cacheField>
    <cacheField name="Importo" numFmtId="164">
      <sharedItems containsSemiMixedTypes="0" containsString="0" containsNumber="1" minValue="56.91" maxValue="996.14"/>
    </cacheField>
    <cacheField name="Year" numFmtId="0">
      <sharedItems containsSemiMixedTypes="0" containsString="0" containsNumber="1" containsInteger="1" minValue="2022" maxValue="2025"/>
    </cacheField>
    <cacheField name="Region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960.436501388889" createdVersion="8" refreshedVersion="8" minRefreshableVersion="3" recordCount="35" xr:uid="{2BD1343B-C377-4ACE-ACDD-4EAC6ACB1213}">
  <cacheSource type="worksheet">
    <worksheetSource ref="C4:I39" sheet="FilteredTable"/>
  </cacheSource>
  <cacheFields count="7">
    <cacheField name="Articolo" numFmtId="0">
      <sharedItems count="3">
        <s v="Matite"/>
        <s v="Carta colorata"/>
        <s v="Gomme"/>
      </sharedItems>
    </cacheField>
    <cacheField name="Venditore" numFmtId="0">
      <sharedItems count="7">
        <s v="Grisi"/>
        <s v="Azzurri"/>
        <s v="Verdi"/>
        <s v="Bianchi"/>
        <s v="Neri"/>
        <s v="Rossi"/>
        <s v="Gialli" u="1"/>
      </sharedItems>
    </cacheField>
    <cacheField name="Data" numFmtId="0">
      <sharedItems containsSemiMixedTypes="0" containsString="0" containsNumber="1" containsInteger="1" minValue="44942" maxValue="45614"/>
    </cacheField>
    <cacheField name="Importo" numFmtId="0">
      <sharedItems containsSemiMixedTypes="0" containsString="0" containsNumber="1" minValue="59.16" maxValue="971.47"/>
    </cacheField>
    <cacheField name="Year" numFmtId="0">
      <sharedItems containsSemiMixedTypes="0" containsString="0" containsNumber="1" containsInteger="1" minValue="2023" maxValue="2024"/>
    </cacheField>
    <cacheField name="Regione" numFmtId="0">
      <sharedItems/>
    </cacheField>
    <cacheField name="Selection" numFmtId="0">
      <sharedItems containsSemiMixedTypes="0" containsString="0" containsNumber="1" containsInteger="1" minValue="1" maxValue="1"/>
    </cacheField>
  </cacheFields>
  <extLst>
    <ext xmlns:x14="http://schemas.microsoft.com/office/spreadsheetml/2009/9/main" uri="{725AE2AE-9491-48be-B2B4-4EB974FC3084}">
      <x14:pivotCacheDefinition/>
    </ext>
    <ext xmlns:xxpvi="http://schemas.microsoft.com/office/spreadsheetml/2022/pivotVersionInfo" uri="{9F748A41-CAEA-4470-BF7A-CE61E8FFA7F9}">
      <xxpvi:cacheVersionInfo>
        <xxpvi:lastRefreshFeature>PivotDynamicArray</xxpvi:lastRefreshFeature>
      </xxpvi:cacheVersionInfo>
    </ext>
    <ext xmlns:xlpar="http://schemas.microsoft.com/office/spreadsheetml/2024/pivotAutoRefresh" uri="{DA1E1B2C-A1EE-400B-A0BD-712935E3C959}">
      <xlpar:autoRefresh>1</xlpar:autoRefresh>
    </ext>
    <ext xmlns:xlpds="http://schemas.microsoft.com/office/spreadsheetml/2025/pivotDataSource" uri="{1DE1FBE3-BBE2-450B-8D17-3B53B619325D}">
      <xlpds:pivotCacheDataSource ref="C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8">
  <r>
    <x v="0"/>
    <x v="0"/>
    <d v="2023-02-25T00:00:00"/>
    <n v="755.01"/>
    <n v="2023"/>
    <s v="Lombardia"/>
  </r>
  <r>
    <x v="1"/>
    <x v="1"/>
    <d v="2022-11-22T00:00:00"/>
    <n v="745.97"/>
    <n v="2022"/>
    <s v="Lombardia"/>
  </r>
  <r>
    <x v="2"/>
    <x v="2"/>
    <d v="2022-06-10T00:00:00"/>
    <n v="74.17"/>
    <n v="2022"/>
    <s v="Lombardia"/>
  </r>
  <r>
    <x v="3"/>
    <x v="1"/>
    <d v="2024-11-12T00:00:00"/>
    <n v="928.69"/>
    <n v="2024"/>
    <s v="Lombardia"/>
  </r>
  <r>
    <x v="4"/>
    <x v="2"/>
    <d v="2024-03-16T00:00:00"/>
    <n v="941.95"/>
    <n v="2024"/>
    <s v="Lombardia"/>
  </r>
  <r>
    <x v="0"/>
    <x v="0"/>
    <d v="2022-07-10T00:00:00"/>
    <n v="428.18"/>
    <n v="2022"/>
    <s v="Lombardia"/>
  </r>
  <r>
    <x v="5"/>
    <x v="1"/>
    <d v="2022-08-07T00:00:00"/>
    <n v="733.99"/>
    <n v="2022"/>
    <s v="Lombardia"/>
  </r>
  <r>
    <x v="1"/>
    <x v="1"/>
    <d v="2022-07-30T00:00:00"/>
    <n v="990.93"/>
    <n v="2022"/>
    <s v="Lombardia"/>
  </r>
  <r>
    <x v="5"/>
    <x v="0"/>
    <d v="2022-10-17T00:00:00"/>
    <n v="65.959999999999994"/>
    <n v="2022"/>
    <s v="Lombardia"/>
  </r>
  <r>
    <x v="4"/>
    <x v="3"/>
    <d v="2024-05-12T00:00:00"/>
    <n v="720.68"/>
    <n v="2024"/>
    <s v="Lombardia"/>
  </r>
  <r>
    <x v="0"/>
    <x v="1"/>
    <d v="2024-06-15T00:00:00"/>
    <n v="180.52"/>
    <n v="2024"/>
    <s v="Lombardia"/>
  </r>
  <r>
    <x v="1"/>
    <x v="4"/>
    <d v="2024-03-13T00:00:00"/>
    <n v="737.42"/>
    <n v="2024"/>
    <s v="Lombardia"/>
  </r>
  <r>
    <x v="1"/>
    <x v="2"/>
    <d v="2022-11-27T00:00:00"/>
    <n v="589.1"/>
    <n v="2022"/>
    <s v="Lombardia"/>
  </r>
  <r>
    <x v="1"/>
    <x v="4"/>
    <d v="2023-05-06T00:00:00"/>
    <n v="984.27"/>
    <n v="2023"/>
    <s v="Lombardia"/>
  </r>
  <r>
    <x v="3"/>
    <x v="5"/>
    <d v="2023-08-28T00:00:00"/>
    <n v="420.7"/>
    <n v="2023"/>
    <s v="Lombardia"/>
  </r>
  <r>
    <x v="1"/>
    <x v="2"/>
    <d v="2022-08-01T00:00:00"/>
    <n v="657.8"/>
    <n v="2022"/>
    <s v="Lombardia"/>
  </r>
  <r>
    <x v="4"/>
    <x v="2"/>
    <d v="2024-07-07T00:00:00"/>
    <n v="711.52"/>
    <n v="2024"/>
    <s v="Lombardia"/>
  </r>
  <r>
    <x v="1"/>
    <x v="4"/>
    <d v="2022-04-07T00:00:00"/>
    <n v="830.31"/>
    <n v="2022"/>
    <s v="Lombardia"/>
  </r>
  <r>
    <x v="2"/>
    <x v="1"/>
    <d v="2023-10-30T00:00:00"/>
    <n v="222.35"/>
    <n v="2023"/>
    <s v="Lombardia"/>
  </r>
  <r>
    <x v="5"/>
    <x v="5"/>
    <d v="2023-03-09T00:00:00"/>
    <n v="346.79"/>
    <n v="2023"/>
    <s v="Lombardia"/>
  </r>
  <r>
    <x v="2"/>
    <x v="2"/>
    <d v="2024-11-18T00:00:00"/>
    <n v="317.10000000000002"/>
    <n v="2024"/>
    <s v="Lombardia"/>
  </r>
  <r>
    <x v="3"/>
    <x v="4"/>
    <d v="2023-01-15T00:00:00"/>
    <n v="253.41"/>
    <n v="2023"/>
    <s v="Lombardia"/>
  </r>
  <r>
    <x v="5"/>
    <x v="0"/>
    <d v="2022-09-01T00:00:00"/>
    <n v="751.13"/>
    <n v="2022"/>
    <s v="Lombardia"/>
  </r>
  <r>
    <x v="5"/>
    <x v="0"/>
    <d v="2024-02-12T00:00:00"/>
    <n v="439.77"/>
    <n v="2024"/>
    <s v="Lombardia"/>
  </r>
  <r>
    <x v="3"/>
    <x v="1"/>
    <d v="2023-02-16T00:00:00"/>
    <n v="450.93"/>
    <n v="2023"/>
    <s v="Lombardia"/>
  </r>
  <r>
    <x v="1"/>
    <x v="2"/>
    <d v="2023-07-28T00:00:00"/>
    <n v="347.69"/>
    <n v="2023"/>
    <s v="Lombardia"/>
  </r>
  <r>
    <x v="5"/>
    <x v="3"/>
    <d v="2024-01-17T00:00:00"/>
    <n v="95.93"/>
    <n v="2024"/>
    <s v="Lombardia"/>
  </r>
  <r>
    <x v="0"/>
    <x v="0"/>
    <d v="2024-03-17T00:00:00"/>
    <n v="534.48"/>
    <n v="2024"/>
    <s v="Lombardia"/>
  </r>
  <r>
    <x v="5"/>
    <x v="1"/>
    <d v="2024-04-28T00:00:00"/>
    <n v="327.73"/>
    <n v="2024"/>
    <s v="Lombardia"/>
  </r>
  <r>
    <x v="1"/>
    <x v="0"/>
    <d v="2022-02-13T00:00:00"/>
    <n v="217.52"/>
    <n v="2022"/>
    <s v="Lombardia"/>
  </r>
  <r>
    <x v="1"/>
    <x v="3"/>
    <d v="2023-12-25T00:00:00"/>
    <n v="858.01"/>
    <n v="2023"/>
    <s v="Lombardia"/>
  </r>
  <r>
    <x v="0"/>
    <x v="0"/>
    <d v="2022-06-13T00:00:00"/>
    <n v="620.24"/>
    <n v="2022"/>
    <s v="Lombardia"/>
  </r>
  <r>
    <x v="3"/>
    <x v="2"/>
    <d v="2024-12-21T00:00:00"/>
    <n v="954.01"/>
    <n v="2024"/>
    <s v="Lombardia"/>
  </r>
  <r>
    <x v="2"/>
    <x v="0"/>
    <d v="2022-11-12T00:00:00"/>
    <n v="966.9"/>
    <n v="2022"/>
    <s v="Lombardia"/>
  </r>
  <r>
    <x v="1"/>
    <x v="5"/>
    <d v="2023-06-09T00:00:00"/>
    <n v="188.13"/>
    <n v="2023"/>
    <s v="Lombardia"/>
  </r>
  <r>
    <x v="0"/>
    <x v="2"/>
    <d v="2024-08-22T00:00:00"/>
    <n v="535.87"/>
    <n v="2024"/>
    <s v="Lombardia"/>
  </r>
  <r>
    <x v="5"/>
    <x v="1"/>
    <d v="2023-05-26T00:00:00"/>
    <n v="56.91"/>
    <n v="2023"/>
    <s v="Piemonte"/>
  </r>
  <r>
    <x v="1"/>
    <x v="2"/>
    <d v="2024-07-07T00:00:00"/>
    <n v="631.19000000000005"/>
    <n v="2024"/>
    <s v="Piemonte"/>
  </r>
  <r>
    <x v="3"/>
    <x v="1"/>
    <d v="2024-08-11T00:00:00"/>
    <n v="274.8"/>
    <n v="2024"/>
    <s v="Piemonte"/>
  </r>
  <r>
    <x v="2"/>
    <x v="5"/>
    <d v="2022-08-03T00:00:00"/>
    <n v="815.41"/>
    <n v="2022"/>
    <s v="Piemonte"/>
  </r>
  <r>
    <x v="1"/>
    <x v="4"/>
    <d v="2023-09-08T00:00:00"/>
    <n v="493.34"/>
    <n v="2023"/>
    <s v="Piemonte"/>
  </r>
  <r>
    <x v="1"/>
    <x v="1"/>
    <d v="2024-07-03T00:00:00"/>
    <n v="406.59"/>
    <n v="2024"/>
    <s v="Piemonte"/>
  </r>
  <r>
    <x v="1"/>
    <x v="1"/>
    <d v="2024-11-03T00:00:00"/>
    <n v="111.94"/>
    <n v="2024"/>
    <s v="Piemonte"/>
  </r>
  <r>
    <x v="2"/>
    <x v="3"/>
    <d v="2022-02-08T00:00:00"/>
    <n v="616.82000000000005"/>
    <n v="2022"/>
    <s v="Piemonte"/>
  </r>
  <r>
    <x v="4"/>
    <x v="5"/>
    <d v="2023-03-17T00:00:00"/>
    <n v="794.84"/>
    <n v="2023"/>
    <s v="Piemonte"/>
  </r>
  <r>
    <x v="0"/>
    <x v="0"/>
    <d v="2022-03-13T00:00:00"/>
    <n v="199.88"/>
    <n v="2022"/>
    <s v="Piemonte"/>
  </r>
  <r>
    <x v="4"/>
    <x v="0"/>
    <d v="2023-08-16T00:00:00"/>
    <n v="988.1"/>
    <n v="2023"/>
    <s v="Piemonte"/>
  </r>
  <r>
    <x v="2"/>
    <x v="3"/>
    <d v="2024-12-19T00:00:00"/>
    <n v="547.29999999999995"/>
    <n v="2024"/>
    <s v="Piemonte"/>
  </r>
  <r>
    <x v="1"/>
    <x v="1"/>
    <d v="2023-10-19T00:00:00"/>
    <n v="169.22"/>
    <n v="2023"/>
    <s v="Piemonte"/>
  </r>
  <r>
    <x v="3"/>
    <x v="1"/>
    <d v="2024-05-22T00:00:00"/>
    <n v="613.96"/>
    <n v="2024"/>
    <s v="Piemonte"/>
  </r>
  <r>
    <x v="2"/>
    <x v="4"/>
    <d v="2024-02-16T00:00:00"/>
    <n v="443.05"/>
    <n v="2024"/>
    <s v="Piemonte"/>
  </r>
  <r>
    <x v="0"/>
    <x v="0"/>
    <d v="2024-12-29T00:00:00"/>
    <n v="64.64"/>
    <n v="2024"/>
    <s v="Piemonte"/>
  </r>
  <r>
    <x v="2"/>
    <x v="5"/>
    <d v="2022-04-20T00:00:00"/>
    <n v="173.1"/>
    <n v="2022"/>
    <s v="Piemonte"/>
  </r>
  <r>
    <x v="5"/>
    <x v="0"/>
    <d v="2022-05-28T00:00:00"/>
    <n v="763.41"/>
    <n v="2022"/>
    <s v="Piemonte"/>
  </r>
  <r>
    <x v="5"/>
    <x v="3"/>
    <d v="2023-11-10T00:00:00"/>
    <n v="718.49"/>
    <n v="2023"/>
    <s v="Piemonte"/>
  </r>
  <r>
    <x v="5"/>
    <x v="3"/>
    <d v="2022-09-22T00:00:00"/>
    <n v="430.12"/>
    <n v="2022"/>
    <s v="Piemonte"/>
  </r>
  <r>
    <x v="5"/>
    <x v="1"/>
    <d v="2024-11-28T00:00:00"/>
    <n v="724.24"/>
    <n v="2024"/>
    <s v="Piemonte"/>
  </r>
  <r>
    <x v="1"/>
    <x v="1"/>
    <d v="2023-10-01T00:00:00"/>
    <n v="303.54000000000002"/>
    <n v="2023"/>
    <s v="Piemonte"/>
  </r>
  <r>
    <x v="1"/>
    <x v="1"/>
    <d v="2024-10-31T00:00:00"/>
    <n v="873.91"/>
    <n v="2024"/>
    <s v="Piemonte"/>
  </r>
  <r>
    <x v="3"/>
    <x v="2"/>
    <d v="2023-12-30T00:00:00"/>
    <n v="363.49"/>
    <n v="2023"/>
    <s v="Piemonte"/>
  </r>
  <r>
    <x v="2"/>
    <x v="1"/>
    <d v="2024-04-21T00:00:00"/>
    <n v="288.12"/>
    <n v="2024"/>
    <s v="Piemonte"/>
  </r>
  <r>
    <x v="3"/>
    <x v="4"/>
    <d v="2024-04-12T00:00:00"/>
    <n v="484.1"/>
    <n v="2024"/>
    <s v="Piemonte"/>
  </r>
  <r>
    <x v="5"/>
    <x v="1"/>
    <d v="2022-05-12T00:00:00"/>
    <n v="753.62"/>
    <n v="2022"/>
    <s v="Piemonte"/>
  </r>
  <r>
    <x v="2"/>
    <x v="2"/>
    <d v="2022-07-21T00:00:00"/>
    <n v="143.47999999999999"/>
    <n v="2022"/>
    <s v="Piemonte"/>
  </r>
  <r>
    <x v="3"/>
    <x v="4"/>
    <d v="2024-03-02T00:00:00"/>
    <n v="752.33"/>
    <n v="2024"/>
    <s v="Piemonte"/>
  </r>
  <r>
    <x v="0"/>
    <x v="5"/>
    <d v="2022-02-04T00:00:00"/>
    <n v="789.76"/>
    <n v="2022"/>
    <s v="Piemonte"/>
  </r>
  <r>
    <x v="4"/>
    <x v="4"/>
    <d v="2023-12-30T00:00:00"/>
    <n v="250.57"/>
    <n v="2023"/>
    <s v="Piemonte"/>
  </r>
  <r>
    <x v="5"/>
    <x v="1"/>
    <d v="2023-09-16T00:00:00"/>
    <n v="873.13"/>
    <n v="2023"/>
    <s v="Veneto"/>
  </r>
  <r>
    <x v="0"/>
    <x v="1"/>
    <d v="2024-11-18T00:00:00"/>
    <n v="787.59"/>
    <n v="2024"/>
    <s v="Veneto"/>
  </r>
  <r>
    <x v="4"/>
    <x v="3"/>
    <d v="2024-09-15T00:00:00"/>
    <n v="518.61"/>
    <n v="2024"/>
    <s v="Veneto"/>
  </r>
  <r>
    <x v="5"/>
    <x v="3"/>
    <d v="2024-10-02T00:00:00"/>
    <n v="356.72"/>
    <n v="2024"/>
    <s v="Veneto"/>
  </r>
  <r>
    <x v="0"/>
    <x v="2"/>
    <d v="2024-06-11T00:00:00"/>
    <n v="691.11"/>
    <n v="2024"/>
    <s v="Veneto"/>
  </r>
  <r>
    <x v="1"/>
    <x v="0"/>
    <d v="2024-12-07T00:00:00"/>
    <n v="317.67"/>
    <n v="2024"/>
    <s v="Veneto"/>
  </r>
  <r>
    <x v="0"/>
    <x v="1"/>
    <d v="2024-03-26T00:00:00"/>
    <n v="268.08"/>
    <n v="2024"/>
    <s v="Veneto"/>
  </r>
  <r>
    <x v="0"/>
    <x v="1"/>
    <d v="2024-09-19T00:00:00"/>
    <n v="847.77"/>
    <n v="2024"/>
    <s v="Veneto"/>
  </r>
  <r>
    <x v="4"/>
    <x v="5"/>
    <d v="2024-02-12T00:00:00"/>
    <n v="821.46"/>
    <n v="2024"/>
    <s v="Veneto"/>
  </r>
  <r>
    <x v="4"/>
    <x v="3"/>
    <d v="2023-12-21T00:00:00"/>
    <n v="691.53"/>
    <n v="2023"/>
    <s v="Veneto"/>
  </r>
  <r>
    <x v="3"/>
    <x v="1"/>
    <d v="2022-09-16T00:00:00"/>
    <n v="847.65"/>
    <n v="2022"/>
    <s v="Veneto"/>
  </r>
  <r>
    <x v="5"/>
    <x v="5"/>
    <d v="2024-02-09T00:00:00"/>
    <n v="497.83"/>
    <n v="2024"/>
    <s v="Veneto"/>
  </r>
  <r>
    <x v="2"/>
    <x v="3"/>
    <d v="2024-10-24T00:00:00"/>
    <n v="59.16"/>
    <n v="2024"/>
    <s v="Veneto"/>
  </r>
  <r>
    <x v="1"/>
    <x v="3"/>
    <d v="2023-07-04T00:00:00"/>
    <n v="412.3"/>
    <n v="2023"/>
    <s v="Veneto"/>
  </r>
  <r>
    <x v="0"/>
    <x v="3"/>
    <d v="2023-09-12T00:00:00"/>
    <n v="398.74"/>
    <n v="2023"/>
    <s v="Veneto"/>
  </r>
  <r>
    <x v="3"/>
    <x v="0"/>
    <d v="2023-11-08T00:00:00"/>
    <n v="454.38"/>
    <n v="2023"/>
    <s v="Veneto"/>
  </r>
  <r>
    <x v="1"/>
    <x v="4"/>
    <d v="2023-09-01T00:00:00"/>
    <n v="115.31"/>
    <n v="2023"/>
    <s v="Veneto"/>
  </r>
  <r>
    <x v="3"/>
    <x v="5"/>
    <d v="2022-12-16T00:00:00"/>
    <n v="347.7"/>
    <n v="2022"/>
    <s v="Veneto"/>
  </r>
  <r>
    <x v="4"/>
    <x v="3"/>
    <d v="2023-04-02T00:00:00"/>
    <n v="483.92"/>
    <n v="2023"/>
    <s v="Veneto"/>
  </r>
  <r>
    <x v="4"/>
    <x v="0"/>
    <d v="2024-07-03T00:00:00"/>
    <n v="112.62"/>
    <n v="2024"/>
    <s v="Veneto"/>
  </r>
  <r>
    <x v="0"/>
    <x v="3"/>
    <d v="2022-07-24T00:00:00"/>
    <n v="193.1"/>
    <n v="2022"/>
    <s v="Veneto"/>
  </r>
  <r>
    <x v="5"/>
    <x v="1"/>
    <d v="2024-05-09T00:00:00"/>
    <n v="276.32"/>
    <n v="2024"/>
    <s v="Veneto"/>
  </r>
  <r>
    <x v="2"/>
    <x v="2"/>
    <d v="2023-05-04T00:00:00"/>
    <n v="701.71"/>
    <n v="2023"/>
    <s v="Veneto"/>
  </r>
  <r>
    <x v="5"/>
    <x v="0"/>
    <d v="2024-10-29T00:00:00"/>
    <n v="101.27"/>
    <n v="2024"/>
    <s v="Veneto"/>
  </r>
  <r>
    <x v="3"/>
    <x v="2"/>
    <d v="2024-08-19T00:00:00"/>
    <n v="514.53"/>
    <n v="2024"/>
    <s v="Veneto"/>
  </r>
  <r>
    <x v="0"/>
    <x v="5"/>
    <d v="2023-02-13T00:00:00"/>
    <n v="824.94"/>
    <n v="2023"/>
    <s v="Veneto"/>
  </r>
  <r>
    <x v="3"/>
    <x v="4"/>
    <d v="2022-06-15T00:00:00"/>
    <n v="860.85"/>
    <n v="2022"/>
    <s v="Veneto"/>
  </r>
  <r>
    <x v="0"/>
    <x v="0"/>
    <d v="2022-07-24T00:00:00"/>
    <n v="385.23"/>
    <n v="2022"/>
    <s v="Veneto"/>
  </r>
  <r>
    <x v="4"/>
    <x v="1"/>
    <d v="2023-11-04T00:00:00"/>
    <n v="858.57"/>
    <n v="2023"/>
    <s v="Veneto"/>
  </r>
  <r>
    <x v="0"/>
    <x v="4"/>
    <d v="2022-11-23T00:00:00"/>
    <n v="726.62"/>
    <n v="2022"/>
    <s v="Veneto"/>
  </r>
  <r>
    <x v="5"/>
    <x v="2"/>
    <d v="2023-08-12T00:00:00"/>
    <n v="971.47"/>
    <n v="2023"/>
    <s v="Veneto"/>
  </r>
  <r>
    <x v="3"/>
    <x v="1"/>
    <d v="2024-08-10T00:00:00"/>
    <n v="936.34"/>
    <n v="2024"/>
    <s v="Veneto"/>
  </r>
  <r>
    <x v="0"/>
    <x v="4"/>
    <d v="2023-11-16T00:00:00"/>
    <n v="367.49"/>
    <n v="2023"/>
    <s v="Veneto"/>
  </r>
  <r>
    <x v="5"/>
    <x v="0"/>
    <d v="2024-05-19T00:00:00"/>
    <n v="187.18"/>
    <n v="2024"/>
    <s v="Veneto"/>
  </r>
  <r>
    <x v="2"/>
    <x v="5"/>
    <d v="2022-08-26T00:00:00"/>
    <n v="502.6"/>
    <n v="2022"/>
    <s v="Veneto"/>
  </r>
  <r>
    <x v="4"/>
    <x v="5"/>
    <d v="2023-09-30T00:00:00"/>
    <n v="243.81"/>
    <n v="2023"/>
    <s v="Veneto"/>
  </r>
  <r>
    <x v="5"/>
    <x v="2"/>
    <d v="2023-07-16T00:00:00"/>
    <n v="69.39"/>
    <n v="2023"/>
    <s v="Veneto"/>
  </r>
  <r>
    <x v="3"/>
    <x v="0"/>
    <d v="2023-06-16T00:00:00"/>
    <n v="668.22"/>
    <n v="2023"/>
    <s v="Veneto"/>
  </r>
  <r>
    <x v="1"/>
    <x v="0"/>
    <d v="2022-05-21T00:00:00"/>
    <n v="818.38"/>
    <n v="2022"/>
    <s v="Veneto"/>
  </r>
  <r>
    <x v="4"/>
    <x v="1"/>
    <d v="2022-09-20T00:00:00"/>
    <n v="113.32"/>
    <n v="2022"/>
    <s v="Veneto"/>
  </r>
  <r>
    <x v="5"/>
    <x v="1"/>
    <d v="2024-07-22T00:00:00"/>
    <n v="719.42"/>
    <n v="2024"/>
    <s v="Liguria"/>
  </r>
  <r>
    <x v="5"/>
    <x v="3"/>
    <d v="2022-01-27T00:00:00"/>
    <n v="493.16"/>
    <n v="2022"/>
    <s v="Liguria"/>
  </r>
  <r>
    <x v="0"/>
    <x v="0"/>
    <d v="2024-04-30T00:00:00"/>
    <n v="286.99"/>
    <n v="2024"/>
    <s v="Liguria"/>
  </r>
  <r>
    <x v="3"/>
    <x v="3"/>
    <d v="2022-03-20T00:00:00"/>
    <n v="370.28"/>
    <n v="2022"/>
    <s v="Liguria"/>
  </r>
  <r>
    <x v="5"/>
    <x v="1"/>
    <d v="2022-05-17T00:00:00"/>
    <n v="265.97000000000003"/>
    <n v="2022"/>
    <s v="Liguria"/>
  </r>
  <r>
    <x v="0"/>
    <x v="2"/>
    <d v="2022-03-20T00:00:00"/>
    <n v="400.67"/>
    <n v="2022"/>
    <s v="Liguria"/>
  </r>
  <r>
    <x v="0"/>
    <x v="1"/>
    <d v="2022-04-29T00:00:00"/>
    <n v="966.51"/>
    <n v="2022"/>
    <s v="Liguria"/>
  </r>
  <r>
    <x v="3"/>
    <x v="2"/>
    <d v="2022-02-16T00:00:00"/>
    <n v="702.79"/>
    <n v="2022"/>
    <s v="Liguria"/>
  </r>
  <r>
    <x v="0"/>
    <x v="0"/>
    <d v="2024-06-08T00:00:00"/>
    <n v="228.04"/>
    <n v="2024"/>
    <s v="Liguria"/>
  </r>
  <r>
    <x v="3"/>
    <x v="0"/>
    <d v="2024-09-28T00:00:00"/>
    <n v="86.59"/>
    <n v="2024"/>
    <s v="Liguria"/>
  </r>
  <r>
    <x v="3"/>
    <x v="2"/>
    <d v="2023-10-31T00:00:00"/>
    <n v="223.84"/>
    <n v="2023"/>
    <s v="Liguria"/>
  </r>
  <r>
    <x v="0"/>
    <x v="2"/>
    <d v="2023-09-19T00:00:00"/>
    <n v="109.16"/>
    <n v="2023"/>
    <s v="Liguria"/>
  </r>
  <r>
    <x v="3"/>
    <x v="3"/>
    <d v="2022-05-09T00:00:00"/>
    <n v="510.53"/>
    <n v="2022"/>
    <s v="Liguria"/>
  </r>
  <r>
    <x v="4"/>
    <x v="3"/>
    <d v="2022-09-03T00:00:00"/>
    <n v="210.73"/>
    <n v="2022"/>
    <s v="Liguria"/>
  </r>
  <r>
    <x v="2"/>
    <x v="0"/>
    <d v="2022-09-04T00:00:00"/>
    <n v="830.48"/>
    <n v="2022"/>
    <s v="Liguria"/>
  </r>
  <r>
    <x v="5"/>
    <x v="3"/>
    <d v="2023-02-20T00:00:00"/>
    <n v="178.77"/>
    <n v="2023"/>
    <s v="Liguria"/>
  </r>
  <r>
    <x v="3"/>
    <x v="0"/>
    <d v="2024-03-11T00:00:00"/>
    <n v="113.49"/>
    <n v="2024"/>
    <s v="Liguria"/>
  </r>
  <r>
    <x v="2"/>
    <x v="0"/>
    <d v="2022-12-01T00:00:00"/>
    <n v="966.92"/>
    <n v="2022"/>
    <s v="Liguria"/>
  </r>
  <r>
    <x v="5"/>
    <x v="2"/>
    <d v="2023-10-06T00:00:00"/>
    <n v="345.49"/>
    <n v="2023"/>
    <s v="Liguria"/>
  </r>
  <r>
    <x v="4"/>
    <x v="4"/>
    <d v="2023-07-19T00:00:00"/>
    <n v="112.34"/>
    <n v="2023"/>
    <s v="Liguria"/>
  </r>
  <r>
    <x v="0"/>
    <x v="4"/>
    <d v="2024-12-07T00:00:00"/>
    <n v="906.16"/>
    <n v="2024"/>
    <s v="Liguria"/>
  </r>
  <r>
    <x v="0"/>
    <x v="3"/>
    <d v="2023-10-26T00:00:00"/>
    <n v="626.47"/>
    <n v="2023"/>
    <s v="Liguria"/>
  </r>
  <r>
    <x v="2"/>
    <x v="3"/>
    <d v="2024-05-29T00:00:00"/>
    <n v="588.30999999999995"/>
    <n v="2024"/>
    <s v="Liguria"/>
  </r>
  <r>
    <x v="0"/>
    <x v="0"/>
    <d v="2023-03-30T00:00:00"/>
    <n v="425.63"/>
    <n v="2023"/>
    <s v="Liguria"/>
  </r>
  <r>
    <x v="2"/>
    <x v="0"/>
    <d v="2022-12-04T00:00:00"/>
    <n v="434.05"/>
    <n v="2022"/>
    <s v="Liguria"/>
  </r>
  <r>
    <x v="5"/>
    <x v="1"/>
    <d v="2023-12-28T00:00:00"/>
    <n v="926.15"/>
    <n v="2023"/>
    <s v="Liguria"/>
  </r>
  <r>
    <x v="0"/>
    <x v="2"/>
    <d v="2022-11-16T00:00:00"/>
    <n v="657.67"/>
    <n v="2022"/>
    <s v="Liguria"/>
  </r>
  <r>
    <x v="5"/>
    <x v="4"/>
    <d v="2022-07-16T00:00:00"/>
    <n v="211.25"/>
    <n v="2022"/>
    <s v="Liguria"/>
  </r>
  <r>
    <x v="1"/>
    <x v="0"/>
    <d v="2023-09-29T00:00:00"/>
    <n v="296.25"/>
    <n v="2023"/>
    <s v="Liguria"/>
  </r>
  <r>
    <x v="1"/>
    <x v="4"/>
    <d v="2024-07-22T00:00:00"/>
    <n v="562.41999999999996"/>
    <n v="2024"/>
    <s v="Liguria"/>
  </r>
  <r>
    <x v="4"/>
    <x v="2"/>
    <d v="2023-01-10T00:00:00"/>
    <n v="969.24"/>
    <n v="2023"/>
    <s v="Liguria"/>
  </r>
  <r>
    <x v="0"/>
    <x v="1"/>
    <d v="2022-12-27T00:00:00"/>
    <n v="252.78"/>
    <n v="2022"/>
    <s v="Liguria"/>
  </r>
  <r>
    <x v="1"/>
    <x v="4"/>
    <d v="2024-01-22T00:00:00"/>
    <n v="222.12"/>
    <n v="2024"/>
    <s v="Liguria"/>
  </r>
  <r>
    <x v="2"/>
    <x v="0"/>
    <d v="2024-02-19T00:00:00"/>
    <n v="76.75"/>
    <n v="2024"/>
    <s v="Liguria"/>
  </r>
  <r>
    <x v="2"/>
    <x v="5"/>
    <d v="2024-09-28T00:00:00"/>
    <n v="379.6"/>
    <n v="2024"/>
    <s v="Liguria"/>
  </r>
  <r>
    <x v="0"/>
    <x v="5"/>
    <d v="2024-08-20T00:00:00"/>
    <n v="304.02"/>
    <n v="2024"/>
    <s v="Liguria"/>
  </r>
  <r>
    <x v="5"/>
    <x v="4"/>
    <d v="2024-03-10T00:00:00"/>
    <n v="67.98"/>
    <n v="2024"/>
    <s v="Liguria"/>
  </r>
  <r>
    <x v="5"/>
    <x v="3"/>
    <d v="2022-03-17T00:00:00"/>
    <n v="924.83"/>
    <n v="2022"/>
    <s v="Liguria"/>
  </r>
  <r>
    <x v="1"/>
    <x v="0"/>
    <d v="2022-02-16T00:00:00"/>
    <n v="744.21"/>
    <n v="2022"/>
    <s v="Liguria"/>
  </r>
  <r>
    <x v="0"/>
    <x v="5"/>
    <d v="2022-11-28T00:00:00"/>
    <n v="395.98"/>
    <n v="2022"/>
    <s v="Liguria"/>
  </r>
  <r>
    <x v="3"/>
    <x v="1"/>
    <d v="2023-04-13T00:00:00"/>
    <n v="160.21"/>
    <n v="2023"/>
    <s v="Emilia Romagna"/>
  </r>
  <r>
    <x v="1"/>
    <x v="1"/>
    <d v="2024-11-27T00:00:00"/>
    <n v="278.77"/>
    <n v="2024"/>
    <s v="Emilia Romagna"/>
  </r>
  <r>
    <x v="4"/>
    <x v="5"/>
    <d v="2022-10-25T00:00:00"/>
    <n v="705.7"/>
    <n v="2022"/>
    <s v="Emilia Romagna"/>
  </r>
  <r>
    <x v="2"/>
    <x v="4"/>
    <d v="2022-08-05T00:00:00"/>
    <n v="162.51"/>
    <n v="2022"/>
    <s v="Emilia Romagna"/>
  </r>
  <r>
    <x v="3"/>
    <x v="5"/>
    <d v="2023-08-19T00:00:00"/>
    <n v="550.04999999999995"/>
    <n v="2023"/>
    <s v="Emilia Romagna"/>
  </r>
  <r>
    <x v="3"/>
    <x v="1"/>
    <d v="2022-01-11T00:00:00"/>
    <n v="691.5"/>
    <n v="2022"/>
    <s v="Emilia Romagna"/>
  </r>
  <r>
    <x v="0"/>
    <x v="1"/>
    <d v="2022-02-19T00:00:00"/>
    <n v="540.86"/>
    <n v="2022"/>
    <s v="Emilia Romagna"/>
  </r>
  <r>
    <x v="5"/>
    <x v="5"/>
    <d v="2022-05-11T00:00:00"/>
    <n v="424.94"/>
    <n v="2022"/>
    <s v="Emilia Romagna"/>
  </r>
  <r>
    <x v="4"/>
    <x v="0"/>
    <d v="2024-06-24T00:00:00"/>
    <n v="441.74"/>
    <n v="2024"/>
    <s v="Emilia Romagna"/>
  </r>
  <r>
    <x v="3"/>
    <x v="3"/>
    <d v="2024-03-24T00:00:00"/>
    <n v="416.3"/>
    <n v="2024"/>
    <s v="Emilia Romagna"/>
  </r>
  <r>
    <x v="3"/>
    <x v="1"/>
    <d v="2024-05-13T00:00:00"/>
    <n v="756.59"/>
    <n v="2024"/>
    <s v="Emilia Romagna"/>
  </r>
  <r>
    <x v="5"/>
    <x v="0"/>
    <d v="2023-11-30T00:00:00"/>
    <n v="945.55"/>
    <n v="2023"/>
    <s v="Emilia Romagna"/>
  </r>
  <r>
    <x v="5"/>
    <x v="4"/>
    <d v="2022-07-18T00:00:00"/>
    <n v="121.03"/>
    <n v="2022"/>
    <s v="Emilia Romagna"/>
  </r>
  <r>
    <x v="4"/>
    <x v="4"/>
    <d v="2023-09-16T00:00:00"/>
    <n v="343.33"/>
    <n v="2023"/>
    <s v="Emilia Romagna"/>
  </r>
  <r>
    <x v="1"/>
    <x v="0"/>
    <d v="2023-10-30T00:00:00"/>
    <n v="661.01"/>
    <n v="2023"/>
    <s v="Emilia Romagna"/>
  </r>
  <r>
    <x v="4"/>
    <x v="5"/>
    <d v="2024-06-03T00:00:00"/>
    <n v="196.8"/>
    <n v="2024"/>
    <s v="Emilia Romagna"/>
  </r>
  <r>
    <x v="2"/>
    <x v="1"/>
    <d v="2023-10-09T00:00:00"/>
    <n v="140.47"/>
    <n v="2023"/>
    <s v="Emilia Romagna"/>
  </r>
  <r>
    <x v="0"/>
    <x v="3"/>
    <d v="2024-04-11T00:00:00"/>
    <n v="898.13"/>
    <n v="2024"/>
    <s v="Emilia Romagna"/>
  </r>
  <r>
    <x v="5"/>
    <x v="5"/>
    <d v="2024-08-19T00:00:00"/>
    <n v="481.9"/>
    <n v="2024"/>
    <s v="Emilia Romagna"/>
  </r>
  <r>
    <x v="1"/>
    <x v="1"/>
    <d v="2022-02-20T00:00:00"/>
    <n v="834.8"/>
    <n v="2022"/>
    <s v="Emilia Romagna"/>
  </r>
  <r>
    <x v="0"/>
    <x v="3"/>
    <d v="2023-12-22T00:00:00"/>
    <n v="732.39"/>
    <n v="2023"/>
    <s v="Emilia Romagna"/>
  </r>
  <r>
    <x v="4"/>
    <x v="1"/>
    <d v="2024-09-18T00:00:00"/>
    <n v="160.46"/>
    <n v="2024"/>
    <s v="Emilia Romagna"/>
  </r>
  <r>
    <x v="3"/>
    <x v="3"/>
    <d v="2023-01-19T00:00:00"/>
    <n v="103.76"/>
    <n v="2023"/>
    <s v="Emilia Romagna"/>
  </r>
  <r>
    <x v="4"/>
    <x v="4"/>
    <d v="2022-07-21T00:00:00"/>
    <n v="933.95"/>
    <n v="2022"/>
    <s v="Emilia Romagna"/>
  </r>
  <r>
    <x v="2"/>
    <x v="4"/>
    <d v="2023-12-20T00:00:00"/>
    <n v="692.5"/>
    <n v="2023"/>
    <s v="Emilia Romagna"/>
  </r>
  <r>
    <x v="3"/>
    <x v="2"/>
    <d v="2023-07-05T00:00:00"/>
    <n v="512.96"/>
    <n v="2023"/>
    <s v="Emilia Romagna"/>
  </r>
  <r>
    <x v="3"/>
    <x v="5"/>
    <d v="2024-11-14T00:00:00"/>
    <n v="135.15"/>
    <n v="2024"/>
    <s v="Emilia Romagna"/>
  </r>
  <r>
    <x v="3"/>
    <x v="1"/>
    <d v="2024-02-19T00:00:00"/>
    <n v="644.51"/>
    <n v="2024"/>
    <s v="Emilia Romagna"/>
  </r>
  <r>
    <x v="3"/>
    <x v="4"/>
    <d v="2022-01-10T00:00:00"/>
    <n v="527.45000000000005"/>
    <n v="2022"/>
    <s v="Emilia Romagna"/>
  </r>
  <r>
    <x v="5"/>
    <x v="4"/>
    <d v="2022-12-24T00:00:00"/>
    <n v="630.52"/>
    <n v="2022"/>
    <s v="Emilia Romagna"/>
  </r>
  <r>
    <x v="2"/>
    <x v="4"/>
    <d v="2022-07-29T00:00:00"/>
    <n v="382.73"/>
    <n v="2022"/>
    <s v="Emilia Romagna"/>
  </r>
  <r>
    <x v="4"/>
    <x v="1"/>
    <d v="2024-01-13T00:00:00"/>
    <n v="503.96"/>
    <n v="2024"/>
    <s v="Emilia Romagna"/>
  </r>
  <r>
    <x v="3"/>
    <x v="5"/>
    <d v="2023-06-02T00:00:00"/>
    <n v="821.82"/>
    <n v="2023"/>
    <s v="Emilia Romagna"/>
  </r>
  <r>
    <x v="3"/>
    <x v="1"/>
    <d v="2024-02-12T00:00:00"/>
    <n v="331.81"/>
    <n v="2024"/>
    <s v="Emilia Romagna"/>
  </r>
  <r>
    <x v="3"/>
    <x v="2"/>
    <d v="2023-08-26T00:00:00"/>
    <n v="783.65"/>
    <n v="2023"/>
    <s v="Emilia Romagna"/>
  </r>
  <r>
    <x v="1"/>
    <x v="3"/>
    <d v="2024-04-21T00:00:00"/>
    <n v="461.51"/>
    <n v="2024"/>
    <s v="Emilia Romagna"/>
  </r>
  <r>
    <x v="4"/>
    <x v="2"/>
    <d v="2023-09-01T00:00:00"/>
    <n v="875.75"/>
    <n v="2023"/>
    <s v="Emilia Romagna"/>
  </r>
  <r>
    <x v="3"/>
    <x v="2"/>
    <d v="2023-06-08T00:00:00"/>
    <n v="800.42"/>
    <n v="2023"/>
    <s v="Emilia Romagna"/>
  </r>
  <r>
    <x v="1"/>
    <x v="0"/>
    <d v="2022-10-30T00:00:00"/>
    <n v="406.35"/>
    <n v="2022"/>
    <s v="Emilia Romagna"/>
  </r>
  <r>
    <x v="0"/>
    <x v="5"/>
    <d v="2022-12-28T00:00:00"/>
    <n v="458.64"/>
    <n v="2022"/>
    <s v="Emilia Romagna"/>
  </r>
  <r>
    <x v="3"/>
    <x v="4"/>
    <d v="2024-06-03T00:00:00"/>
    <n v="838.02"/>
    <n v="2024"/>
    <s v="Emilia Romagna"/>
  </r>
  <r>
    <x v="4"/>
    <x v="3"/>
    <d v="2024-11-11T00:00:00"/>
    <n v="332.98"/>
    <n v="2024"/>
    <s v="Emilia Romagna"/>
  </r>
  <r>
    <x v="4"/>
    <x v="3"/>
    <d v="2023-10-04T00:00:00"/>
    <n v="221.97"/>
    <n v="2023"/>
    <s v="Emilia Romagna"/>
  </r>
  <r>
    <x v="1"/>
    <x v="5"/>
    <d v="2024-01-21T00:00:00"/>
    <n v="118.43"/>
    <n v="2024"/>
    <s v="Emilia Romagna"/>
  </r>
  <r>
    <x v="2"/>
    <x v="3"/>
    <d v="2024-07-03T00:00:00"/>
    <n v="453.01"/>
    <n v="2024"/>
    <s v="Emilia Romagna"/>
  </r>
  <r>
    <x v="1"/>
    <x v="0"/>
    <d v="2023-10-13T00:00:00"/>
    <n v="245.42"/>
    <n v="2023"/>
    <s v="Emilia Romagna"/>
  </r>
  <r>
    <x v="1"/>
    <x v="1"/>
    <d v="2022-10-09T00:00:00"/>
    <n v="988.25"/>
    <n v="2022"/>
    <s v="Emilia Romagna"/>
  </r>
  <r>
    <x v="2"/>
    <x v="1"/>
    <d v="2023-01-16T00:00:00"/>
    <n v="554.61"/>
    <n v="2023"/>
    <s v="Emilia Romagna"/>
  </r>
  <r>
    <x v="0"/>
    <x v="3"/>
    <d v="2022-07-13T00:00:00"/>
    <n v="996.14"/>
    <n v="2022"/>
    <s v="Emilia Romagna"/>
  </r>
  <r>
    <x v="5"/>
    <x v="0"/>
    <d v="2022-12-23T00:00:00"/>
    <n v="615.78"/>
    <n v="2022"/>
    <s v="Emilia Romagna"/>
  </r>
  <r>
    <x v="6"/>
    <x v="6"/>
    <d v="2025-10-23T00:00:00"/>
    <n v="720"/>
    <n v="2025"/>
    <s v="Lazi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
  <r>
    <x v="0"/>
    <x v="0"/>
    <n v="44982"/>
    <n v="755.01"/>
    <n v="2023"/>
    <s v="Lombardia"/>
    <n v="1"/>
  </r>
  <r>
    <x v="0"/>
    <x v="1"/>
    <n v="45458"/>
    <n v="180.52"/>
    <n v="2024"/>
    <s v="Lombardia"/>
    <n v="1"/>
  </r>
  <r>
    <x v="1"/>
    <x v="1"/>
    <n v="45229"/>
    <n v="222.35"/>
    <n v="2023"/>
    <s v="Lombardia"/>
    <n v="1"/>
  </r>
  <r>
    <x v="2"/>
    <x v="2"/>
    <n v="44994"/>
    <n v="346.79"/>
    <n v="2023"/>
    <s v="Lombardia"/>
    <n v="1"/>
  </r>
  <r>
    <x v="1"/>
    <x v="3"/>
    <n v="45614"/>
    <n v="317.10000000000002"/>
    <n v="2024"/>
    <s v="Lombardia"/>
    <n v="1"/>
  </r>
  <r>
    <x v="2"/>
    <x v="0"/>
    <n v="45334"/>
    <n v="439.77"/>
    <n v="2024"/>
    <s v="Lombardia"/>
    <n v="1"/>
  </r>
  <r>
    <x v="2"/>
    <x v="4"/>
    <n v="45308"/>
    <n v="95.93"/>
    <n v="2024"/>
    <s v="Lombardia"/>
    <n v="1"/>
  </r>
  <r>
    <x v="0"/>
    <x v="0"/>
    <n v="45368"/>
    <n v="534.48"/>
    <n v="2024"/>
    <s v="Lombardia"/>
    <n v="1"/>
  </r>
  <r>
    <x v="2"/>
    <x v="1"/>
    <n v="45410"/>
    <n v="327.73"/>
    <n v="2024"/>
    <s v="Lombardia"/>
    <n v="1"/>
  </r>
  <r>
    <x v="0"/>
    <x v="3"/>
    <n v="45526"/>
    <n v="535.87"/>
    <n v="2024"/>
    <s v="Lombardia"/>
    <n v="1"/>
  </r>
  <r>
    <x v="2"/>
    <x v="1"/>
    <n v="45185"/>
    <n v="873.13"/>
    <n v="2023"/>
    <s v="Veneto"/>
    <n v="1"/>
  </r>
  <r>
    <x v="0"/>
    <x v="1"/>
    <n v="45614"/>
    <n v="787.59"/>
    <n v="2024"/>
    <s v="Veneto"/>
    <n v="1"/>
  </r>
  <r>
    <x v="2"/>
    <x v="4"/>
    <n v="45567"/>
    <n v="356.72"/>
    <n v="2024"/>
    <s v="Veneto"/>
    <n v="1"/>
  </r>
  <r>
    <x v="0"/>
    <x v="3"/>
    <n v="45454"/>
    <n v="691.11"/>
    <n v="2024"/>
    <s v="Veneto"/>
    <n v="1"/>
  </r>
  <r>
    <x v="0"/>
    <x v="1"/>
    <n v="45377"/>
    <n v="268.08"/>
    <n v="2024"/>
    <s v="Veneto"/>
    <n v="1"/>
  </r>
  <r>
    <x v="0"/>
    <x v="1"/>
    <n v="45554"/>
    <n v="847.77"/>
    <n v="2024"/>
    <s v="Veneto"/>
    <n v="1"/>
  </r>
  <r>
    <x v="2"/>
    <x v="2"/>
    <n v="45331"/>
    <n v="497.83"/>
    <n v="2024"/>
    <s v="Veneto"/>
    <n v="1"/>
  </r>
  <r>
    <x v="1"/>
    <x v="4"/>
    <n v="45589"/>
    <n v="59.16"/>
    <n v="2024"/>
    <s v="Veneto"/>
    <n v="1"/>
  </r>
  <r>
    <x v="0"/>
    <x v="4"/>
    <n v="45181"/>
    <n v="398.74"/>
    <n v="2023"/>
    <s v="Veneto"/>
    <n v="1"/>
  </r>
  <r>
    <x v="2"/>
    <x v="1"/>
    <n v="45421"/>
    <n v="276.32"/>
    <n v="2024"/>
    <s v="Veneto"/>
    <n v="1"/>
  </r>
  <r>
    <x v="1"/>
    <x v="3"/>
    <n v="45050"/>
    <n v="701.71"/>
    <n v="2023"/>
    <s v="Veneto"/>
    <n v="1"/>
  </r>
  <r>
    <x v="2"/>
    <x v="0"/>
    <n v="45594"/>
    <n v="101.27"/>
    <n v="2024"/>
    <s v="Veneto"/>
    <n v="1"/>
  </r>
  <r>
    <x v="0"/>
    <x v="2"/>
    <n v="44970"/>
    <n v="824.94"/>
    <n v="2023"/>
    <s v="Veneto"/>
    <n v="1"/>
  </r>
  <r>
    <x v="2"/>
    <x v="3"/>
    <n v="45150"/>
    <n v="971.47"/>
    <n v="2023"/>
    <s v="Veneto"/>
    <n v="1"/>
  </r>
  <r>
    <x v="0"/>
    <x v="5"/>
    <n v="45246"/>
    <n v="367.49"/>
    <n v="2023"/>
    <s v="Veneto"/>
    <n v="1"/>
  </r>
  <r>
    <x v="2"/>
    <x v="0"/>
    <n v="45431"/>
    <n v="187.18"/>
    <n v="2024"/>
    <s v="Veneto"/>
    <n v="1"/>
  </r>
  <r>
    <x v="2"/>
    <x v="3"/>
    <n v="45123"/>
    <n v="69.39"/>
    <n v="2023"/>
    <s v="Veneto"/>
    <n v="1"/>
  </r>
  <r>
    <x v="2"/>
    <x v="0"/>
    <n v="45260"/>
    <n v="945.55"/>
    <n v="2023"/>
    <s v="Emilia Romagna"/>
    <n v="1"/>
  </r>
  <r>
    <x v="1"/>
    <x v="1"/>
    <n v="45208"/>
    <n v="140.47"/>
    <n v="2023"/>
    <s v="Emilia Romagna"/>
    <n v="1"/>
  </r>
  <r>
    <x v="0"/>
    <x v="4"/>
    <n v="45393"/>
    <n v="898.13"/>
    <n v="2024"/>
    <s v="Emilia Romagna"/>
    <n v="1"/>
  </r>
  <r>
    <x v="2"/>
    <x v="2"/>
    <n v="45523"/>
    <n v="481.9"/>
    <n v="2024"/>
    <s v="Emilia Romagna"/>
    <n v="1"/>
  </r>
  <r>
    <x v="0"/>
    <x v="4"/>
    <n v="45282"/>
    <n v="732.39"/>
    <n v="2023"/>
    <s v="Emilia Romagna"/>
    <n v="1"/>
  </r>
  <r>
    <x v="1"/>
    <x v="5"/>
    <n v="45280"/>
    <n v="692.5"/>
    <n v="2023"/>
    <s v="Emilia Romagna"/>
    <n v="1"/>
  </r>
  <r>
    <x v="1"/>
    <x v="4"/>
    <n v="45476"/>
    <n v="453.01"/>
    <n v="2024"/>
    <s v="Emilia Romagna"/>
    <n v="1"/>
  </r>
  <r>
    <x v="1"/>
    <x v="1"/>
    <n v="44942"/>
    <n v="554.61"/>
    <n v="2023"/>
    <s v="Emilia Romagna"/>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FB43E28-D156-4020-A265-B4F64948493A}" name="PivotTable11" cacheId="10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24" firstHeaderRow="1" firstDataRow="1" firstDataCol="1"/>
  <pivotFields count="6">
    <pivotField axis="axisRow" showAll="0">
      <items count="8">
        <item x="1"/>
        <item x="2"/>
        <item x="4"/>
        <item x="5"/>
        <item x="0"/>
        <item x="3"/>
        <item x="6"/>
        <item t="default"/>
      </items>
    </pivotField>
    <pivotField axis="axisRow" showAll="0">
      <items count="8">
        <item sd="0" x="1"/>
        <item sd="0" x="2"/>
        <item sd="0" x="0"/>
        <item sd="0" x="3"/>
        <item x="4"/>
        <item x="5"/>
        <item x="6"/>
        <item t="default"/>
      </items>
    </pivotField>
    <pivotField numFmtId="14" showAll="0"/>
    <pivotField dataField="1" numFmtId="164" showAll="0"/>
    <pivotField showAll="0"/>
    <pivotField showAll="0"/>
  </pivotFields>
  <rowFields count="2">
    <field x="1"/>
    <field x="0"/>
  </rowFields>
  <rowItems count="21">
    <i>
      <x/>
    </i>
    <i>
      <x v="1"/>
    </i>
    <i>
      <x v="2"/>
    </i>
    <i>
      <x v="3"/>
    </i>
    <i>
      <x v="4"/>
    </i>
    <i r="1">
      <x/>
    </i>
    <i r="1">
      <x v="1"/>
    </i>
    <i r="1">
      <x v="2"/>
    </i>
    <i r="1">
      <x v="3"/>
    </i>
    <i r="1">
      <x v="4"/>
    </i>
    <i r="1">
      <x v="5"/>
    </i>
    <i>
      <x v="5"/>
    </i>
    <i r="1">
      <x/>
    </i>
    <i r="1">
      <x v="1"/>
    </i>
    <i r="1">
      <x v="2"/>
    </i>
    <i r="1">
      <x v="3"/>
    </i>
    <i r="1">
      <x v="4"/>
    </i>
    <i r="1">
      <x v="5"/>
    </i>
    <i>
      <x v="6"/>
    </i>
    <i r="1">
      <x v="6"/>
    </i>
    <i t="grand">
      <x/>
    </i>
  </rowItems>
  <colItems count="1">
    <i/>
  </colItems>
  <dataFields count="1">
    <dataField name="Sum of Importo" fld="3" baseField="0"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B58FBC5-6DEC-4AC0-B77C-EEBA60F2099B}" name="PivotTable12" cacheId="10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1:B46" firstHeaderRow="1" firstDataRow="1" firstDataCol="1"/>
  <pivotFields count="6">
    <pivotField axis="axisRow" showAll="0">
      <items count="8">
        <item x="1"/>
        <item x="2"/>
        <item x="4"/>
        <item x="5"/>
        <item x="6"/>
        <item x="0"/>
        <item x="3"/>
        <item t="default"/>
      </items>
    </pivotField>
    <pivotField axis="axisRow" showAll="0">
      <items count="8">
        <item x="1"/>
        <item x="2"/>
        <item x="0"/>
        <item x="3"/>
        <item x="4"/>
        <item x="6"/>
        <item x="5"/>
        <item t="default"/>
      </items>
    </pivotField>
    <pivotField numFmtId="14" showAll="0"/>
    <pivotField dataField="1" numFmtId="164" showAll="0"/>
    <pivotField showAll="0"/>
    <pivotField showAll="0"/>
  </pivotFields>
  <rowFields count="2">
    <field x="1"/>
    <field x="0"/>
  </rowFields>
  <rowItems count="45">
    <i>
      <x/>
    </i>
    <i r="1">
      <x/>
    </i>
    <i r="1">
      <x v="1"/>
    </i>
    <i r="1">
      <x v="2"/>
    </i>
    <i r="1">
      <x v="3"/>
    </i>
    <i r="1">
      <x v="5"/>
    </i>
    <i r="1">
      <x v="6"/>
    </i>
    <i>
      <x v="1"/>
    </i>
    <i r="1">
      <x/>
    </i>
    <i r="1">
      <x v="1"/>
    </i>
    <i r="1">
      <x v="2"/>
    </i>
    <i r="1">
      <x v="3"/>
    </i>
    <i r="1">
      <x v="5"/>
    </i>
    <i r="1">
      <x v="6"/>
    </i>
    <i>
      <x v="2"/>
    </i>
    <i r="1">
      <x/>
    </i>
    <i r="1">
      <x v="1"/>
    </i>
    <i r="1">
      <x v="2"/>
    </i>
    <i r="1">
      <x v="3"/>
    </i>
    <i r="1">
      <x v="5"/>
    </i>
    <i r="1">
      <x v="6"/>
    </i>
    <i>
      <x v="3"/>
    </i>
    <i r="1">
      <x/>
    </i>
    <i r="1">
      <x v="1"/>
    </i>
    <i r="1">
      <x v="2"/>
    </i>
    <i r="1">
      <x v="3"/>
    </i>
    <i r="1">
      <x v="5"/>
    </i>
    <i r="1">
      <x v="6"/>
    </i>
    <i>
      <x v="4"/>
    </i>
    <i r="1">
      <x/>
    </i>
    <i r="1">
      <x v="1"/>
    </i>
    <i r="1">
      <x v="2"/>
    </i>
    <i r="1">
      <x v="3"/>
    </i>
    <i r="1">
      <x v="5"/>
    </i>
    <i r="1">
      <x v="6"/>
    </i>
    <i>
      <x v="5"/>
    </i>
    <i r="1">
      <x v="4"/>
    </i>
    <i>
      <x v="6"/>
    </i>
    <i r="1">
      <x/>
    </i>
    <i r="1">
      <x v="1"/>
    </i>
    <i r="1">
      <x v="2"/>
    </i>
    <i r="1">
      <x v="3"/>
    </i>
    <i r="1">
      <x v="5"/>
    </i>
    <i r="1">
      <x v="6"/>
    </i>
    <i t="grand">
      <x/>
    </i>
  </rowItems>
  <colItems count="1">
    <i/>
  </colItems>
  <dataFields count="1">
    <dataField name="Sum of Importo" fld="3" baseField="0" baseItem="0" numFmtId="164"/>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8B61118-645A-4AEB-B701-D00BBAF8740C}" name="PivotTable48" cacheId="127" applyNumberFormats="0" applyBorderFormats="0" applyFontFormats="0" applyPatternFormats="0" applyAlignmentFormats="0" applyWidthHeightFormats="1" dataCaption="Values" updatedVersion="8" minRefreshableVersion="3" useAutoFormatting="1" itemPrintTitles="1" createdVersion="8" indent="0" multipleFieldFilters="0" chartFormat="3">
  <location ref="A1:B20" firstHeaderRow="1" firstDataRow="1" firstDataCol="1"/>
  <pivotFields count="7">
    <pivotField axis="axisRow" showAll="0">
      <items count="4">
        <item x="1"/>
        <item x="2"/>
        <item x="0"/>
        <item t="default"/>
      </items>
    </pivotField>
    <pivotField axis="axisRow" showAll="0">
      <items count="8">
        <item x="1"/>
        <item m="1" x="6"/>
        <item x="0"/>
        <item x="4"/>
        <item x="5"/>
        <item x="2"/>
        <item x="3"/>
        <item t="default"/>
      </items>
    </pivotField>
    <pivotField showAll="0"/>
    <pivotField dataField="1" showAll="0"/>
    <pivotField showAll="0"/>
    <pivotField showAll="0"/>
    <pivotField showAll="0"/>
  </pivotFields>
  <rowFields count="2">
    <field x="0"/>
    <field x="1"/>
  </rowFields>
  <rowItems count="19">
    <i>
      <x/>
    </i>
    <i r="1">
      <x/>
    </i>
    <i r="1">
      <x v="3"/>
    </i>
    <i r="1">
      <x v="4"/>
    </i>
    <i r="1">
      <x v="6"/>
    </i>
    <i>
      <x v="1"/>
    </i>
    <i r="1">
      <x/>
    </i>
    <i r="1">
      <x v="2"/>
    </i>
    <i r="1">
      <x v="3"/>
    </i>
    <i r="1">
      <x v="5"/>
    </i>
    <i r="1">
      <x v="6"/>
    </i>
    <i>
      <x v="2"/>
    </i>
    <i r="1">
      <x/>
    </i>
    <i r="1">
      <x v="2"/>
    </i>
    <i r="1">
      <x v="3"/>
    </i>
    <i r="1">
      <x v="4"/>
    </i>
    <i r="1">
      <x v="5"/>
    </i>
    <i r="1">
      <x v="6"/>
    </i>
    <i t="grand">
      <x/>
    </i>
  </rowItems>
  <colItems count="1">
    <i/>
  </colItems>
  <dataFields count="1">
    <dataField name="Sum of Importo" fld="3"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 xmlns:xxpvi="http://schemas.microsoft.com/office/spreadsheetml/2022/pivotVersionInfo" uri="{9F748A41-CAEA-4470-BF7A-CE61E8FFA7F9}">
      <xxpvi:pivotVersionInfo>
        <xxpvi:lastUpdateFeature>PivotDynamicArray</xxpvi:lastUpdateFeature>
      </xxpvi:pivotVersionInfo>
    </ext>
  </extLst>
</pivotTableDefinition>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0">
  <rv s="0">
    <v>0</v>
    <v>5</v>
  </rv>
  <rv s="0">
    <v>1</v>
    <v>5</v>
  </rv>
  <rv s="0">
    <v>2</v>
    <v>5</v>
  </rv>
  <rv s="0">
    <v>3</v>
    <v>5</v>
  </rv>
  <rv s="0">
    <v>4</v>
    <v>5</v>
  </rv>
  <rv s="0">
    <v>5</v>
    <v>5</v>
  </rv>
  <rv s="0">
    <v>6</v>
    <v>5</v>
  </rv>
  <rv s="0">
    <v>3</v>
    <v>4</v>
  </rv>
  <rv s="1">
    <v>2</v>
    <v>10</v>
  </rv>
  <rv s="0">
    <v>7</v>
    <v>5</v>
  </rv>
</rvData>
</file>

<file path=xl/richData/rdrichvaluestructure.xml><?xml version="1.0" encoding="utf-8"?>
<rvStructures xmlns="http://schemas.microsoft.com/office/spreadsheetml/2017/richdata" count="2">
  <s t="_localImage">
    <k n="_rvRel:LocalImageIdentifier" t="i"/>
    <k n="CalcOrigin" t="i"/>
  </s>
  <s t="_error">
    <k n="errorType" t="i"/>
    <k n="subType"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ichValueRels>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ticolo" xr10:uid="{BC276B93-041F-44F5-86AF-62DA7CDED035}" sourceName="Articolo">
  <extLst>
    <x:ext xmlns:x15="http://schemas.microsoft.com/office/spreadsheetml/2010/11/main" uri="{2F2917AC-EB37-4324-AD4E-5DD8C200BD13}">
      <x15:tableSlicerCache tableId="1"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enditore" xr10:uid="{F1611BDB-0730-463C-9FCC-78ADDDF8923C}" sourceName="Venditore">
  <extLst>
    <x:ext xmlns:x15="http://schemas.microsoft.com/office/spreadsheetml/2010/11/main" uri="{2F2917AC-EB37-4324-AD4E-5DD8C200BD13}">
      <x15:tableSlicerCache tableId="1" column="2"/>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2B195928-5422-4729-844C-99F70ADBE98A}" sourceName="Year">
  <extLst>
    <x:ext xmlns:x15="http://schemas.microsoft.com/office/spreadsheetml/2010/11/main" uri="{2F2917AC-EB37-4324-AD4E-5DD8C200BD13}">
      <x15:tableSlicerCache tableId="1" column="5"/>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e" xr10:uid="{B160329D-10B6-4076-96E1-42BF44830974}" sourceName="Regione">
  <extLst>
    <x:ext xmlns:x15="http://schemas.microsoft.com/office/spreadsheetml/2010/11/main" uri="{2F2917AC-EB37-4324-AD4E-5DD8C200BD13}">
      <x15:tableSlicerCache tableId="1" column="6"/>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rticolo" xr10:uid="{07D7288F-EEA8-450D-A5B9-BB5EC646559C}" cache="Slicer_Articolo" caption="Articolo" rowHeight="234950"/>
  <slicer name="Venditore" xr10:uid="{C234DAAF-BBB4-4283-921F-920C567077CD}" cache="Slicer_Venditore" caption="Venditore" rowHeight="234950"/>
  <slicer name="Year" xr10:uid="{2BB755BC-C100-477D-B52E-5DAF44D39D0E}" cache="Slicer_Year" caption="Year" columnCount="6" showCaption="0" style="SlicerYr" rowHeight="234950"/>
  <slicer name="Regione" xr10:uid="{717E622A-7CC2-4497-9BCA-5FFAB40E1B65}" cache="Slicer_Regione" caption="Regione" columnCount="6" showCaption="0" style="SlicerYr"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3CBDE1F-8142-48C6-A301-33820D86D77D}" name="tCancelleria" displayName="tCancelleria" ref="A3:G202" totalsRowShown="0" headerRowBorderDxfId="8" tableBorderDxfId="7" totalsRowBorderDxfId="6">
  <autoFilter ref="A3:G202" xr:uid="{23CBDE1F-8142-48C6-A301-33820D86D77D}">
    <filterColumn colId="0">
      <filters>
        <filter val="Carta colorata"/>
        <filter val="Gomme"/>
        <filter val="Matite"/>
      </filters>
    </filterColumn>
    <filterColumn colId="4">
      <filters>
        <filter val="2022"/>
      </filters>
    </filterColumn>
  </autoFilter>
  <tableColumns count="7">
    <tableColumn id="1" xr3:uid="{8BF1F2DB-2496-4B27-B790-6D6A6D911DF1}" name="Articolo" dataDxfId="5"/>
    <tableColumn id="2" xr3:uid="{70007A60-FA38-4B15-A5DD-551AAC69339C}" name="Venditore" dataDxfId="4"/>
    <tableColumn id="3" xr3:uid="{F3F4CB97-5BE1-428B-9884-D04892EC6E3C}" name="Data" dataDxfId="3"/>
    <tableColumn id="4" xr3:uid="{E2461CD5-B12C-4286-9DAF-006B46CEFBCB}" name="Importo" dataDxfId="2" dataCellStyle="Currency"/>
    <tableColumn id="5" xr3:uid="{287D3A3A-98CA-445B-AA95-B373D6BAB945}" name="Year" dataDxfId="1">
      <calculatedColumnFormula>YEAR(tCancelleria[[#This Row],[Data]])</calculatedColumnFormula>
    </tableColumn>
    <tableColumn id="6" xr3:uid="{C25562E5-5E99-4C79-8A8E-DDB5736002F6}" name="Regione"/>
    <tableColumn id="7" xr3:uid="{14E55F0D-8AB7-4020-9070-2E6A050DAFCB}" name="Selection" dataDxfId="0">
      <calculatedColumnFormula>_xlfn.AGGREGATE(3,3,tCancelleria[[#This Row],[Articolo]])</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A79B6-DB88-46FE-851D-79F8397ADD18}">
  <dimension ref="A3:B24"/>
  <sheetViews>
    <sheetView topLeftCell="A8" workbookViewId="0">
      <selection activeCell="A5" sqref="A5"/>
    </sheetView>
  </sheetViews>
  <sheetFormatPr defaultRowHeight="14.4" x14ac:dyDescent="0.3"/>
  <cols>
    <col min="1" max="1" width="16.88671875" bestFit="1" customWidth="1"/>
    <col min="2" max="2" width="14.44140625" bestFit="1" customWidth="1"/>
    <col min="3" max="3" width="18.6640625" bestFit="1" customWidth="1"/>
  </cols>
  <sheetData>
    <row r="3" spans="1:2" x14ac:dyDescent="0.3">
      <c r="A3" s="15" t="s">
        <v>24</v>
      </c>
      <c r="B3" t="s">
        <v>26</v>
      </c>
    </row>
    <row r="4" spans="1:2" x14ac:dyDescent="0.3">
      <c r="A4" s="16" t="s">
        <v>15</v>
      </c>
      <c r="B4" s="18">
        <v>24684.359999999997</v>
      </c>
    </row>
    <row r="5" spans="1:2" x14ac:dyDescent="0.3">
      <c r="A5" s="16" t="s">
        <v>13</v>
      </c>
      <c r="B5" s="18">
        <v>15597.219999999998</v>
      </c>
    </row>
    <row r="6" spans="1:2" x14ac:dyDescent="0.3">
      <c r="A6" s="16" t="s">
        <v>16</v>
      </c>
      <c r="B6" s="18">
        <v>17645.419999999995</v>
      </c>
    </row>
    <row r="7" spans="1:2" x14ac:dyDescent="0.3">
      <c r="A7" s="16" t="s">
        <v>14</v>
      </c>
      <c r="B7" s="18">
        <v>15620.699999999995</v>
      </c>
    </row>
    <row r="8" spans="1:2" x14ac:dyDescent="0.3">
      <c r="A8" s="16" t="s">
        <v>9</v>
      </c>
      <c r="B8" s="18">
        <v>14013.380000000001</v>
      </c>
    </row>
    <row r="9" spans="1:2" x14ac:dyDescent="0.3">
      <c r="A9" s="17" t="s">
        <v>7</v>
      </c>
      <c r="B9" s="18">
        <v>3945.19</v>
      </c>
    </row>
    <row r="10" spans="1:2" x14ac:dyDescent="0.3">
      <c r="A10" s="17" t="s">
        <v>8</v>
      </c>
      <c r="B10" s="18">
        <v>1680.79</v>
      </c>
    </row>
    <row r="11" spans="1:2" x14ac:dyDescent="0.3">
      <c r="A11" s="17" t="s">
        <v>6</v>
      </c>
      <c r="B11" s="18">
        <v>1640.19</v>
      </c>
    </row>
    <row r="12" spans="1:2" x14ac:dyDescent="0.3">
      <c r="A12" s="17" t="s">
        <v>5</v>
      </c>
      <c r="B12" s="18">
        <v>1030.78</v>
      </c>
    </row>
    <row r="13" spans="1:2" x14ac:dyDescent="0.3">
      <c r="A13" s="17" t="s">
        <v>4</v>
      </c>
      <c r="B13" s="18">
        <v>2000.27</v>
      </c>
    </row>
    <row r="14" spans="1:2" x14ac:dyDescent="0.3">
      <c r="A14" s="17" t="s">
        <v>3</v>
      </c>
      <c r="B14" s="18">
        <v>3716.1600000000003</v>
      </c>
    </row>
    <row r="15" spans="1:2" x14ac:dyDescent="0.3">
      <c r="A15" s="16" t="s">
        <v>10</v>
      </c>
      <c r="B15" s="18">
        <v>11740.1</v>
      </c>
    </row>
    <row r="16" spans="1:2" x14ac:dyDescent="0.3">
      <c r="A16" s="17" t="s">
        <v>7</v>
      </c>
      <c r="B16" s="18">
        <v>306.56</v>
      </c>
    </row>
    <row r="17" spans="1:2" x14ac:dyDescent="0.3">
      <c r="A17" s="17" t="s">
        <v>8</v>
      </c>
      <c r="B17" s="18">
        <v>1870.71</v>
      </c>
    </row>
    <row r="18" spans="1:2" x14ac:dyDescent="0.3">
      <c r="A18" s="17" t="s">
        <v>6</v>
      </c>
      <c r="B18" s="18">
        <v>2762.6100000000006</v>
      </c>
    </row>
    <row r="19" spans="1:2" x14ac:dyDescent="0.3">
      <c r="A19" s="17" t="s">
        <v>5</v>
      </c>
      <c r="B19" s="18">
        <v>1751.46</v>
      </c>
    </row>
    <row r="20" spans="1:2" x14ac:dyDescent="0.3">
      <c r="A20" s="17" t="s">
        <v>4</v>
      </c>
      <c r="B20" s="18">
        <v>2773.3399999999997</v>
      </c>
    </row>
    <row r="21" spans="1:2" x14ac:dyDescent="0.3">
      <c r="A21" s="17" t="s">
        <v>3</v>
      </c>
      <c r="B21" s="18">
        <v>2275.42</v>
      </c>
    </row>
    <row r="22" spans="1:2" x14ac:dyDescent="0.3">
      <c r="A22" s="16" t="s">
        <v>27</v>
      </c>
      <c r="B22" s="18">
        <v>720</v>
      </c>
    </row>
    <row r="23" spans="1:2" x14ac:dyDescent="0.3">
      <c r="A23" s="17" t="s">
        <v>29</v>
      </c>
      <c r="B23" s="18">
        <v>720</v>
      </c>
    </row>
    <row r="24" spans="1:2" x14ac:dyDescent="0.3">
      <c r="A24" s="16" t="s">
        <v>25</v>
      </c>
      <c r="B24" s="18">
        <v>100021.18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18A8E-66C3-40C6-8E97-049EED4B8537}">
  <dimension ref="C2:AC19"/>
  <sheetViews>
    <sheetView topLeftCell="O1" workbookViewId="0">
      <selection activeCell="X5" sqref="X5"/>
    </sheetView>
  </sheetViews>
  <sheetFormatPr defaultRowHeight="14.4" x14ac:dyDescent="0.3"/>
  <cols>
    <col min="3" max="3" width="12.77734375" bestFit="1" customWidth="1"/>
    <col min="4" max="4" width="11.77734375" style="21" bestFit="1" customWidth="1"/>
    <col min="5" max="5" width="8.88671875" style="26"/>
    <col min="10" max="10" width="10.5546875" bestFit="1" customWidth="1"/>
    <col min="20" max="20" width="12.77734375" bestFit="1" customWidth="1"/>
    <col min="21" max="21" width="6.44140625" bestFit="1" customWidth="1"/>
    <col min="22" max="22" width="8" bestFit="1" customWidth="1"/>
    <col min="28" max="28" width="12" bestFit="1" customWidth="1"/>
  </cols>
  <sheetData>
    <row r="2" spans="3:29" x14ac:dyDescent="0.3">
      <c r="Y2" t="s">
        <v>17</v>
      </c>
      <c r="Z2" t="s">
        <v>43</v>
      </c>
      <c r="AB2" t="s">
        <v>46</v>
      </c>
      <c r="AC2" t="b">
        <f>ISERROR(C3)</f>
        <v>0</v>
      </c>
    </row>
    <row r="3" spans="3:29" x14ac:dyDescent="0.3">
      <c r="C3" t="str" cm="1">
        <f t="array" ref="C3:E19">_xlfn.GROUPBY(_xlfn.CHOOSECOLS(tFiltCanc,1,2),_xlfn.CHOOSECOLS(tFiltCanc,4),_xleta.SUM,,0,3)</f>
        <v>Carta colorata</v>
      </c>
      <c r="D3" s="21" t="str">
        <v>Bianchi</v>
      </c>
      <c r="E3" s="26">
        <v>217.64999999999998</v>
      </c>
      <c r="I3" t="s">
        <v>8</v>
      </c>
      <c r="J3" t="s">
        <v>14</v>
      </c>
      <c r="K3">
        <v>453.01</v>
      </c>
      <c r="N3" t="str">
        <f>IF(C3=C2,"",C3)</f>
        <v>Carta colorata</v>
      </c>
      <c r="T3" t="str" cm="1">
        <f t="array" ref="T3:V19">_xlfn.HSTACK(_xlfn.VSTACK(C3,IF(_xlfn.ANCHORARRAY(R4)=TRUE,"",_xlfn.ANCHORARRAY(P4))),_xlfn.CHOOSECOLS(_xlfn.ANCHORARRAY(C3),2,3))</f>
        <v>Carta colorata</v>
      </c>
      <c r="U3" t="str">
        <v>Bianchi</v>
      </c>
      <c r="V3">
        <v>217.64999999999998</v>
      </c>
      <c r="Y3" cm="1">
        <f t="array" ref="Y3">_xlfn.UNIQUE(_xlfn.DROP(_xlfn.CHOOSECOLS(tFiltCanc,5),1))</f>
        <v>2022</v>
      </c>
      <c r="Z3" t="str" cm="1">
        <f t="array" ref="Z3:Z7">_xlfn._xlws.SORT(_xlfn.UNIQUE(_xlfn.DROP(_xlfn.CHOOSECOLS(tFiltCanc,6),1)))</f>
        <v>Emilia Romagna</v>
      </c>
      <c r="AB3" t="s">
        <v>44</v>
      </c>
      <c r="AC3" t="str">
        <f>IF(AC2=TRUE,"No data for your selection","Total Sales in Years: " &amp;_xlfn.ARRAYTOTEXT(_xlfn.ANCHORARRAY(Y3)))</f>
        <v>Total Sales in Years: 2022</v>
      </c>
    </row>
    <row r="4" spans="3:29" x14ac:dyDescent="0.3">
      <c r="C4" t="str">
        <v>Carta colorata</v>
      </c>
      <c r="D4" s="21" t="str">
        <v>Rossi</v>
      </c>
      <c r="E4" s="26">
        <v>545.24</v>
      </c>
      <c r="J4" t="s">
        <v>15</v>
      </c>
      <c r="K4">
        <v>695.08</v>
      </c>
      <c r="N4" t="str">
        <f t="shared" ref="N4:N12" si="0">IF(C4=C3,"",C4)</f>
        <v/>
      </c>
      <c r="P4" t="str" cm="1">
        <f t="array" ref="P4:P19">_xlfn.TAKE(_xlfn.DROP(_xlfn.ANCHORARRAY(C3),1),,1)</f>
        <v>Carta colorata</v>
      </c>
      <c r="Q4" t="str" cm="1">
        <f t="array" ref="Q4:Q19">_xlfn.TAKE(_xlfn.DROP(_xlfn.ANCHORARRAY(C3),-1),,1)</f>
        <v>Carta colorata</v>
      </c>
      <c r="R4" t="b" cm="1">
        <f t="array" ref="R4:R19">_xlfn.ANCHORARRAY(P4)=_xlfn.ANCHORARRAY(Q4)</f>
        <v>1</v>
      </c>
      <c r="T4" t="str">
        <v/>
      </c>
      <c r="U4" t="str">
        <v>Rossi</v>
      </c>
      <c r="V4">
        <v>545.24</v>
      </c>
      <c r="Z4" t="str">
        <v>Liguria</v>
      </c>
      <c r="AB4" t="s">
        <v>45</v>
      </c>
      <c r="AC4" t="str">
        <f>IF(AC2=TRUE,"","Regions: " &amp; _xlfn.ARRAYTOTEXT(_xlfn.ANCHORARRAY(Z3)))</f>
        <v>Regions: Emilia Romagna, Liguria, Lombardia, Piemonte, Veneto</v>
      </c>
    </row>
    <row r="5" spans="3:29" x14ac:dyDescent="0.3">
      <c r="C5" t="str">
        <v>Carta colorata</v>
      </c>
      <c r="D5" s="21" t="str">
        <v>Neri</v>
      </c>
      <c r="E5" s="26">
        <v>616.82000000000005</v>
      </c>
      <c r="J5" t="s">
        <v>9</v>
      </c>
      <c r="K5">
        <v>1237.74</v>
      </c>
      <c r="N5" t="str">
        <f t="shared" si="0"/>
        <v/>
      </c>
      <c r="P5" t="str">
        <v>Carta colorata</v>
      </c>
      <c r="Q5" t="str">
        <v>Carta colorata</v>
      </c>
      <c r="R5" t="b">
        <v>1</v>
      </c>
      <c r="T5" t="str">
        <v/>
      </c>
      <c r="U5" t="str">
        <v>Neri</v>
      </c>
      <c r="V5">
        <v>616.82000000000005</v>
      </c>
      <c r="Z5" t="str">
        <v>Lombardia</v>
      </c>
    </row>
    <row r="6" spans="3:29" x14ac:dyDescent="0.3">
      <c r="C6" t="str">
        <v>Carta colorata</v>
      </c>
      <c r="D6" s="21" t="str">
        <v>Verdi</v>
      </c>
      <c r="E6" s="26">
        <v>1491.1100000000001</v>
      </c>
      <c r="I6" t="s">
        <v>4</v>
      </c>
      <c r="J6" s="25" t="s">
        <v>10</v>
      </c>
      <c r="K6">
        <v>458.64</v>
      </c>
      <c r="N6" t="str">
        <f t="shared" si="0"/>
        <v/>
      </c>
      <c r="P6" t="str">
        <v>Carta colorata</v>
      </c>
      <c r="Q6" t="str">
        <v>Carta colorata</v>
      </c>
      <c r="R6" t="b">
        <v>1</v>
      </c>
      <c r="T6" t="str">
        <v/>
      </c>
      <c r="U6" t="str">
        <v>Verdi</v>
      </c>
      <c r="V6">
        <v>1491.1100000000001</v>
      </c>
      <c r="Z6" t="str">
        <v>Piemonte</v>
      </c>
    </row>
    <row r="7" spans="3:29" x14ac:dyDescent="0.3">
      <c r="C7" t="str">
        <v>Carta colorata</v>
      </c>
      <c r="D7" s="21" t="str">
        <v>Grisi</v>
      </c>
      <c r="E7" s="26">
        <v>3198.3500000000004</v>
      </c>
      <c r="J7" t="s">
        <v>15</v>
      </c>
      <c r="K7">
        <v>540.86</v>
      </c>
      <c r="N7" t="str">
        <f t="shared" si="0"/>
        <v/>
      </c>
      <c r="P7" t="str">
        <v>Carta colorata</v>
      </c>
      <c r="Q7" t="str">
        <v>Carta colorata</v>
      </c>
      <c r="R7" t="b">
        <v>1</v>
      </c>
      <c r="T7" t="str">
        <v/>
      </c>
      <c r="U7" t="str">
        <v>Grisi</v>
      </c>
      <c r="V7">
        <v>3198.3500000000004</v>
      </c>
      <c r="Z7" t="str">
        <v>Veneto</v>
      </c>
    </row>
    <row r="8" spans="3:29" x14ac:dyDescent="0.3">
      <c r="C8" t="str">
        <v>Gomme</v>
      </c>
      <c r="D8" s="21" t="str">
        <v>Verdi</v>
      </c>
      <c r="E8" s="26">
        <v>424.94</v>
      </c>
      <c r="J8" t="s">
        <v>14</v>
      </c>
      <c r="K8">
        <v>2626.66</v>
      </c>
      <c r="N8" t="str">
        <f t="shared" si="0"/>
        <v>Gomme</v>
      </c>
      <c r="P8" t="str">
        <v>Gomme</v>
      </c>
      <c r="Q8" t="str">
        <v>Carta colorata</v>
      </c>
      <c r="R8" t="b">
        <v>0</v>
      </c>
      <c r="T8" t="str">
        <v>Gomme</v>
      </c>
      <c r="U8" t="str">
        <v>Verdi</v>
      </c>
      <c r="V8">
        <v>424.94</v>
      </c>
    </row>
    <row r="9" spans="3:29" x14ac:dyDescent="0.3">
      <c r="C9" t="str">
        <v>Gomme</v>
      </c>
      <c r="D9" s="21" t="str">
        <v>Gialli</v>
      </c>
      <c r="E9" s="26">
        <v>515.78</v>
      </c>
      <c r="I9" t="s">
        <v>5</v>
      </c>
      <c r="J9" t="s">
        <v>33</v>
      </c>
      <c r="K9">
        <v>515.78</v>
      </c>
      <c r="N9" t="str">
        <f t="shared" si="0"/>
        <v/>
      </c>
      <c r="P9" t="str">
        <v>Gomme</v>
      </c>
      <c r="Q9" t="str">
        <v>Gomme</v>
      </c>
      <c r="R9" t="b">
        <v>1</v>
      </c>
      <c r="T9" t="str">
        <v/>
      </c>
      <c r="U9" t="str">
        <v>Gialli</v>
      </c>
      <c r="V9">
        <v>515.78</v>
      </c>
    </row>
    <row r="10" spans="3:29" x14ac:dyDescent="0.3">
      <c r="C10" t="str">
        <v>Gomme</v>
      </c>
      <c r="D10" s="21" t="str">
        <v>Rossi</v>
      </c>
      <c r="E10" s="26">
        <v>962.8</v>
      </c>
      <c r="J10" t="s">
        <v>9</v>
      </c>
      <c r="K10">
        <v>751.55</v>
      </c>
      <c r="N10" t="str">
        <f t="shared" si="0"/>
        <v/>
      </c>
      <c r="P10" t="str">
        <v>Gomme</v>
      </c>
      <c r="Q10" t="str">
        <v>Gomme</v>
      </c>
      <c r="R10" t="b">
        <v>1</v>
      </c>
      <c r="T10" t="str">
        <v/>
      </c>
      <c r="U10" t="str">
        <v>Rossi</v>
      </c>
      <c r="V10">
        <v>962.8</v>
      </c>
    </row>
    <row r="11" spans="3:29" x14ac:dyDescent="0.3">
      <c r="C11" t="str">
        <v>Gomme</v>
      </c>
      <c r="D11" s="21" t="str">
        <v>Azzurri</v>
      </c>
      <c r="E11" s="26">
        <v>1753.5800000000002</v>
      </c>
      <c r="J11" t="s">
        <v>10</v>
      </c>
      <c r="K11">
        <v>906.83999999999992</v>
      </c>
      <c r="N11" t="str">
        <f t="shared" si="0"/>
        <v/>
      </c>
      <c r="P11" t="str">
        <v>Gomme</v>
      </c>
      <c r="Q11" t="str">
        <v>Gomme</v>
      </c>
      <c r="R11" t="b">
        <v>1</v>
      </c>
      <c r="T11" t="str">
        <v/>
      </c>
      <c r="U11" t="str">
        <v>Azzurri</v>
      </c>
      <c r="V11">
        <v>1753.5800000000002</v>
      </c>
    </row>
    <row r="12" spans="3:29" x14ac:dyDescent="0.3">
      <c r="C12" t="str">
        <v>Gomme</v>
      </c>
      <c r="D12" s="21" t="str">
        <v>Neri</v>
      </c>
      <c r="E12" s="26">
        <v>1848.1100000000001</v>
      </c>
      <c r="J12" t="s">
        <v>16</v>
      </c>
      <c r="K12">
        <v>1561.33</v>
      </c>
      <c r="N12" t="str">
        <f t="shared" si="0"/>
        <v/>
      </c>
      <c r="P12" t="str">
        <v>Gomme</v>
      </c>
      <c r="Q12" t="str">
        <v>Gomme</v>
      </c>
      <c r="R12" t="b">
        <v>1</v>
      </c>
      <c r="T12" t="str">
        <v/>
      </c>
      <c r="U12" t="str">
        <v>Neri</v>
      </c>
      <c r="V12">
        <v>1848.1100000000001</v>
      </c>
    </row>
    <row r="13" spans="3:29" x14ac:dyDescent="0.3">
      <c r="C13" t="str">
        <v>Gomme</v>
      </c>
      <c r="D13" s="21" t="str">
        <v>Grisi</v>
      </c>
      <c r="E13" s="26">
        <v>2196.2799999999997</v>
      </c>
      <c r="P13" t="str">
        <v>Gomme</v>
      </c>
      <c r="Q13" t="str">
        <v>Gomme</v>
      </c>
      <c r="R13" t="b">
        <v>1</v>
      </c>
      <c r="T13" t="str">
        <v/>
      </c>
      <c r="U13" t="str">
        <v>Grisi</v>
      </c>
      <c r="V13">
        <v>2196.2799999999997</v>
      </c>
    </row>
    <row r="14" spans="3:29" x14ac:dyDescent="0.3">
      <c r="C14" t="str">
        <v>Matite</v>
      </c>
      <c r="D14" s="21" t="str">
        <v>Rossi</v>
      </c>
      <c r="E14" s="26">
        <v>726.62</v>
      </c>
      <c r="P14" t="str">
        <v>Matite</v>
      </c>
      <c r="Q14" t="str">
        <v>Gomme</v>
      </c>
      <c r="R14" t="b">
        <v>0</v>
      </c>
      <c r="T14" t="str">
        <v>Matite</v>
      </c>
      <c r="U14" t="str">
        <v>Rossi</v>
      </c>
      <c r="V14">
        <v>726.62</v>
      </c>
    </row>
    <row r="15" spans="3:29" x14ac:dyDescent="0.3">
      <c r="C15" t="str">
        <v>Matite</v>
      </c>
      <c r="D15" s="21" t="str">
        <v>Bianchi</v>
      </c>
      <c r="E15" s="26">
        <v>1058.3399999999999</v>
      </c>
      <c r="P15" t="str">
        <v>Matite</v>
      </c>
      <c r="Q15" t="str">
        <v>Matite</v>
      </c>
      <c r="R15" t="b">
        <v>1</v>
      </c>
      <c r="T15" t="str">
        <v/>
      </c>
      <c r="U15" t="str">
        <v>Bianchi</v>
      </c>
      <c r="V15">
        <v>1058.3399999999999</v>
      </c>
    </row>
    <row r="16" spans="3:29" x14ac:dyDescent="0.3">
      <c r="C16" t="str">
        <v>Matite</v>
      </c>
      <c r="D16" s="21" t="str">
        <v>Neri</v>
      </c>
      <c r="E16" s="26">
        <v>1189.24</v>
      </c>
      <c r="P16" t="str">
        <v>Matite</v>
      </c>
      <c r="Q16" t="str">
        <v>Matite</v>
      </c>
      <c r="R16" t="b">
        <v>1</v>
      </c>
      <c r="T16" t="str">
        <v/>
      </c>
      <c r="U16" t="str">
        <v>Neri</v>
      </c>
      <c r="V16">
        <v>1189.24</v>
      </c>
    </row>
    <row r="17" spans="3:22" x14ac:dyDescent="0.3">
      <c r="C17" t="str">
        <v>Matite</v>
      </c>
      <c r="D17" s="21" t="str">
        <v>Grisi</v>
      </c>
      <c r="E17" s="26">
        <v>1633.5300000000002</v>
      </c>
      <c r="P17" t="str">
        <v>Matite</v>
      </c>
      <c r="Q17" t="str">
        <v>Matite</v>
      </c>
      <c r="R17" t="b">
        <v>1</v>
      </c>
      <c r="T17" t="str">
        <v/>
      </c>
      <c r="U17" t="str">
        <v>Grisi</v>
      </c>
      <c r="V17">
        <v>1633.5300000000002</v>
      </c>
    </row>
    <row r="18" spans="3:22" x14ac:dyDescent="0.3">
      <c r="C18" t="str">
        <v>Matite</v>
      </c>
      <c r="D18" s="21" t="str">
        <v>Verdi</v>
      </c>
      <c r="E18" s="26">
        <v>1644.38</v>
      </c>
      <c r="P18" t="str">
        <v>Matite</v>
      </c>
      <c r="Q18" t="str">
        <v>Matite</v>
      </c>
      <c r="R18" t="b">
        <v>1</v>
      </c>
      <c r="T18" t="str">
        <v/>
      </c>
      <c r="U18" t="str">
        <v>Verdi</v>
      </c>
      <c r="V18">
        <v>1644.38</v>
      </c>
    </row>
    <row r="19" spans="3:22" x14ac:dyDescent="0.3">
      <c r="C19" t="str">
        <v>Matite</v>
      </c>
      <c r="D19" s="21" t="str">
        <v>Azzurri</v>
      </c>
      <c r="E19" s="26">
        <v>1760.15</v>
      </c>
      <c r="P19" t="str">
        <v>Matite</v>
      </c>
      <c r="Q19" t="str">
        <v>Matite</v>
      </c>
      <c r="R19" t="b">
        <v>1</v>
      </c>
      <c r="T19" t="str">
        <v/>
      </c>
      <c r="U19" t="str">
        <v>Azzurri</v>
      </c>
      <c r="V19">
        <v>1760.15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A6E2B-7F8B-4B9D-A278-C2FCF69232CB}">
  <dimension ref="A1:O14"/>
  <sheetViews>
    <sheetView tabSelected="1" topLeftCell="A7" workbookViewId="0">
      <selection activeCell="H16" sqref="H16"/>
      <extLst>
        <ext xmlns:xlsdti="http://schemas.microsoft.com/office/spreadsheetml/2023/showDataTypeIcons" uri="{77bfe23e-c014-4d31-8a63-9c772dbf06b6}">
          <xlsdti:showDataTypeIcons visible="0"/>
        </ext>
      </extLst>
    </sheetView>
  </sheetViews>
  <sheetFormatPr defaultRowHeight="14.4" x14ac:dyDescent="0.3"/>
  <sheetData>
    <row r="1" spans="1:15" x14ac:dyDescent="0.3">
      <c r="A1" s="30" t="e" vm="10">
        <v>#VALUE!</v>
      </c>
      <c r="B1" s="30"/>
      <c r="C1" s="30"/>
      <c r="D1" s="30"/>
      <c r="E1" s="30"/>
      <c r="F1" s="30"/>
      <c r="G1" s="30"/>
      <c r="H1" s="30"/>
      <c r="I1" s="30"/>
      <c r="J1" s="30"/>
      <c r="K1" s="30"/>
      <c r="L1" s="30"/>
      <c r="M1" s="30"/>
      <c r="N1" s="30"/>
      <c r="O1" s="30"/>
    </row>
    <row r="2" spans="1:15" x14ac:dyDescent="0.3">
      <c r="A2" s="30"/>
      <c r="B2" s="30"/>
      <c r="C2" s="30"/>
      <c r="D2" s="30"/>
      <c r="E2" s="30"/>
      <c r="F2" s="30"/>
      <c r="G2" s="30"/>
      <c r="H2" s="30"/>
      <c r="I2" s="30"/>
      <c r="J2" s="30"/>
      <c r="K2" s="30"/>
      <c r="L2" s="30"/>
      <c r="M2" s="30"/>
      <c r="N2" s="30"/>
      <c r="O2" s="30"/>
    </row>
    <row r="3" spans="1:15" x14ac:dyDescent="0.3">
      <c r="A3" s="30"/>
      <c r="B3" s="30"/>
      <c r="C3" s="30"/>
      <c r="D3" s="30"/>
      <c r="E3" s="30"/>
      <c r="F3" s="30"/>
      <c r="G3" s="30"/>
      <c r="H3" s="30"/>
      <c r="I3" s="30"/>
      <c r="J3" s="30"/>
      <c r="K3" s="30"/>
      <c r="L3" s="30"/>
      <c r="M3" s="30"/>
      <c r="N3" s="30"/>
      <c r="O3" s="30"/>
    </row>
    <row r="4" spans="1:15" x14ac:dyDescent="0.3">
      <c r="A4" s="30"/>
      <c r="B4" s="30"/>
      <c r="C4" s="30"/>
      <c r="D4" s="30"/>
      <c r="E4" s="30"/>
      <c r="F4" s="30"/>
      <c r="G4" s="30"/>
      <c r="H4" s="30"/>
      <c r="I4" s="30"/>
      <c r="J4" s="30"/>
      <c r="K4" s="30"/>
      <c r="L4" s="30"/>
      <c r="M4" s="30"/>
      <c r="N4" s="30"/>
      <c r="O4" s="30"/>
    </row>
    <row r="5" spans="1:15" x14ac:dyDescent="0.3">
      <c r="A5" s="30"/>
      <c r="B5" s="30"/>
      <c r="C5" s="30"/>
      <c r="D5" s="30"/>
      <c r="E5" s="30"/>
      <c r="F5" s="30"/>
      <c r="G5" s="30"/>
      <c r="H5" s="30"/>
      <c r="I5" s="30"/>
      <c r="J5" s="30"/>
      <c r="K5" s="30"/>
      <c r="L5" s="30"/>
      <c r="M5" s="30"/>
      <c r="N5" s="30"/>
      <c r="O5" s="30"/>
    </row>
    <row r="6" spans="1:15" x14ac:dyDescent="0.3">
      <c r="A6" s="19"/>
      <c r="B6" s="19"/>
      <c r="C6" s="19"/>
      <c r="D6" s="19"/>
      <c r="E6" s="19"/>
      <c r="F6" s="19"/>
      <c r="G6" s="19"/>
      <c r="H6" s="19"/>
      <c r="I6" s="19"/>
      <c r="J6" s="19"/>
      <c r="K6" s="19"/>
      <c r="L6" s="19"/>
      <c r="M6" s="19"/>
      <c r="N6" s="19"/>
      <c r="O6" s="19"/>
    </row>
    <row r="7" spans="1:15" x14ac:dyDescent="0.3">
      <c r="A7" s="32" t="s">
        <v>41</v>
      </c>
      <c r="B7" s="32"/>
      <c r="C7" s="19"/>
      <c r="D7" s="19"/>
      <c r="E7" s="19"/>
      <c r="F7" s="19"/>
      <c r="G7" s="19"/>
      <c r="H7" s="19"/>
      <c r="I7" s="19"/>
      <c r="J7" s="19"/>
      <c r="K7" s="19"/>
      <c r="L7" s="19"/>
      <c r="M7" s="19"/>
      <c r="N7" s="19"/>
      <c r="O7" s="19"/>
    </row>
    <row r="8" spans="1:15" x14ac:dyDescent="0.3">
      <c r="A8" s="19"/>
      <c r="B8" s="19"/>
      <c r="C8" s="19"/>
      <c r="D8" s="19"/>
      <c r="E8" s="19"/>
      <c r="F8" s="19"/>
      <c r="G8" s="19"/>
      <c r="H8" s="19"/>
      <c r="I8" s="19"/>
      <c r="J8" s="19"/>
      <c r="K8" s="19"/>
      <c r="L8" s="19"/>
      <c r="M8" s="19"/>
      <c r="N8" s="19"/>
      <c r="O8" s="19"/>
    </row>
    <row r="9" spans="1:15" x14ac:dyDescent="0.3">
      <c r="A9" s="19"/>
      <c r="B9" s="19"/>
      <c r="C9" s="19"/>
      <c r="D9" s="19"/>
      <c r="E9" s="19"/>
      <c r="F9" s="19"/>
      <c r="G9" s="19"/>
      <c r="H9" s="19"/>
      <c r="I9" s="19"/>
      <c r="J9" s="19"/>
      <c r="K9" s="19"/>
      <c r="L9" s="19"/>
      <c r="M9" s="19"/>
      <c r="N9" s="19"/>
      <c r="O9" s="19"/>
    </row>
    <row r="10" spans="1:15" x14ac:dyDescent="0.3">
      <c r="A10" s="19"/>
      <c r="B10" s="19"/>
      <c r="C10" s="19"/>
      <c r="D10" s="19"/>
      <c r="E10" s="19"/>
      <c r="F10" s="19"/>
      <c r="G10" s="19"/>
      <c r="H10" s="19"/>
      <c r="I10" s="19"/>
      <c r="J10" s="19"/>
      <c r="K10" s="19"/>
      <c r="L10" s="19"/>
      <c r="M10" s="19"/>
      <c r="N10" s="19"/>
      <c r="O10" s="19"/>
    </row>
    <row r="11" spans="1:15" x14ac:dyDescent="0.3">
      <c r="A11" s="31"/>
      <c r="B11" s="31"/>
      <c r="C11" s="31"/>
      <c r="D11" s="31"/>
      <c r="E11" s="31"/>
      <c r="F11" s="31"/>
      <c r="G11" s="31"/>
      <c r="H11" s="31"/>
      <c r="I11" s="31"/>
      <c r="J11" s="31"/>
      <c r="K11" s="31"/>
      <c r="L11" s="31"/>
      <c r="M11" s="31"/>
      <c r="N11" s="31"/>
      <c r="O11" s="31"/>
    </row>
    <row r="12" spans="1:15" x14ac:dyDescent="0.3">
      <c r="A12" s="31"/>
      <c r="B12" s="31"/>
      <c r="C12" s="31"/>
      <c r="D12" s="31"/>
      <c r="E12" s="31"/>
      <c r="F12" s="31"/>
      <c r="G12" s="31"/>
      <c r="H12" s="31"/>
      <c r="I12" s="31"/>
      <c r="J12" s="31"/>
      <c r="K12" s="31"/>
      <c r="L12" s="31"/>
      <c r="M12" s="31"/>
      <c r="N12" s="31"/>
      <c r="O12" s="31"/>
    </row>
    <row r="13" spans="1:15" x14ac:dyDescent="0.3">
      <c r="A13" s="31"/>
      <c r="B13" s="31"/>
      <c r="C13" s="31"/>
      <c r="D13" s="31"/>
      <c r="E13" s="31"/>
      <c r="F13" s="31"/>
      <c r="G13" s="31"/>
      <c r="H13" s="31"/>
      <c r="I13" s="31"/>
      <c r="J13" s="31"/>
      <c r="K13" s="31"/>
      <c r="L13" s="31"/>
      <c r="M13" s="31"/>
      <c r="N13" s="31"/>
      <c r="O13" s="31"/>
    </row>
    <row r="14" spans="1:15" x14ac:dyDescent="0.3">
      <c r="A14" s="31"/>
      <c r="B14" s="31"/>
      <c r="C14" s="31"/>
      <c r="D14" s="31"/>
      <c r="E14" s="31"/>
      <c r="F14" s="31"/>
      <c r="G14" s="31"/>
      <c r="H14" s="31"/>
      <c r="I14" s="31"/>
      <c r="J14" s="31"/>
      <c r="K14" s="31"/>
      <c r="L14" s="31"/>
      <c r="M14" s="31"/>
      <c r="N14" s="31"/>
      <c r="O14" s="31"/>
    </row>
  </sheetData>
  <mergeCells count="3">
    <mergeCell ref="A1:O5"/>
    <mergeCell ref="A11:O14"/>
    <mergeCell ref="A7:B7"/>
  </mergeCells>
  <pageMargins left="0.7" right="0.7" top="0.75" bottom="0.75" header="0.3" footer="0.3"/>
  <drawing r:id="rId1"/>
  <legacyDrawing r:id="rId2"/>
  <extLst>
    <ext xmlns:x15="http://schemas.microsoft.com/office/spreadsheetml/2010/11/main" uri="{3A4CF648-6AED-40f4-86FF-DC5316D8AED3}">
      <x14:slicerList xmlns:x14="http://schemas.microsoft.com/office/spreadsheetml/2009/9/main">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AF8D0-472F-49A5-8AB0-8FFBBFC0EA18}">
  <dimension ref="A1"/>
  <sheetViews>
    <sheetView workbookViewId="0"/>
  </sheetViews>
  <sheetFormatPr defaultRowHeight="14.4" x14ac:dyDescent="0.3"/>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FDCD5-75D3-4353-8C17-D2878AC65BA1}">
  <dimension ref="B4:E43"/>
  <sheetViews>
    <sheetView topLeftCell="A4" workbookViewId="0">
      <selection activeCell="B5" sqref="B5"/>
    </sheetView>
  </sheetViews>
  <sheetFormatPr defaultRowHeight="14.4" x14ac:dyDescent="0.3"/>
  <cols>
    <col min="3" max="3" width="12.77734375" bestFit="1" customWidth="1"/>
    <col min="4" max="4" width="9" bestFit="1" customWidth="1"/>
    <col min="5" max="5" width="12" bestFit="1" customWidth="1"/>
  </cols>
  <sheetData>
    <row r="4" spans="2:5" x14ac:dyDescent="0.3">
      <c r="B4" t="str" cm="1">
        <f t="array" ref="B4:E43">_xlfn.GROUPBY(_xlfn.HSTACK(tCancelleria[Venditore],tCancelleria[Articolo]),tCancelleria[Importo],_xlfn.HSTACK(_xleta.SUM, _xleta.PERCENTOF),,,2)</f>
        <v/>
      </c>
      <c r="C4" t="str">
        <v/>
      </c>
      <c r="D4" t="str">
        <v>SUM</v>
      </c>
      <c r="E4" t="str">
        <v>PERCENTOF</v>
      </c>
    </row>
    <row r="5" spans="2:5" x14ac:dyDescent="0.3">
      <c r="B5" t="str">
        <v>Azzurri</v>
      </c>
      <c r="C5" t="str">
        <v>Bianchetti</v>
      </c>
      <c r="D5">
        <v>9703.92</v>
      </c>
      <c r="E5">
        <v>9.2827646795927476E-2</v>
      </c>
    </row>
    <row r="6" spans="2:5" x14ac:dyDescent="0.3">
      <c r="B6" t="str">
        <v>Azzurri</v>
      </c>
      <c r="C6" t="str">
        <v>Carta colorata</v>
      </c>
      <c r="D6">
        <v>1205.5500000000002</v>
      </c>
      <c r="E6">
        <v>1.1532284849301147E-2</v>
      </c>
    </row>
    <row r="7" spans="2:5" x14ac:dyDescent="0.3">
      <c r="B7" t="str">
        <v>Azzurri</v>
      </c>
      <c r="C7" t="str">
        <v>Evidenziatori</v>
      </c>
      <c r="D7">
        <v>1636.3100000000002</v>
      </c>
      <c r="E7">
        <v>1.5652932704375563E-2</v>
      </c>
    </row>
    <row r="8" spans="2:5" x14ac:dyDescent="0.3">
      <c r="B8" t="str">
        <v>Azzurri</v>
      </c>
      <c r="C8" t="str">
        <v>Gomme</v>
      </c>
      <c r="D8">
        <v>5657.4800000000005</v>
      </c>
      <c r="E8">
        <v>5.4119423407759326E-2</v>
      </c>
    </row>
    <row r="9" spans="2:5" x14ac:dyDescent="0.3">
      <c r="B9" t="str">
        <v>Azzurri</v>
      </c>
      <c r="C9" t="str">
        <v>Matite</v>
      </c>
      <c r="D9">
        <v>3844.1100000000006</v>
      </c>
      <c r="E9">
        <v>3.6772735690802569E-2</v>
      </c>
    </row>
    <row r="10" spans="2:5" x14ac:dyDescent="0.3">
      <c r="B10" t="str">
        <v>Azzurri</v>
      </c>
      <c r="C10" t="str">
        <v>Penne a sfera</v>
      </c>
      <c r="D10">
        <v>6636.9900000000007</v>
      </c>
      <c r="E10">
        <v>6.3489410826563161E-2</v>
      </c>
    </row>
    <row r="11" spans="2:5" x14ac:dyDescent="0.3">
      <c r="B11" t="str">
        <v>Bianchi</v>
      </c>
      <c r="C11" t="str">
        <v>Bianchetti</v>
      </c>
      <c r="D11">
        <v>2225.7800000000002</v>
      </c>
      <c r="E11">
        <v>2.1291799570218994E-2</v>
      </c>
    </row>
    <row r="12" spans="2:5" x14ac:dyDescent="0.3">
      <c r="B12" t="str">
        <v>Bianchi</v>
      </c>
      <c r="C12" t="str">
        <v>Carta colorata</v>
      </c>
      <c r="D12">
        <v>1236.46</v>
      </c>
      <c r="E12">
        <v>1.1827969743906843E-2</v>
      </c>
    </row>
    <row r="13" spans="2:5" x14ac:dyDescent="0.3">
      <c r="B13" t="str">
        <v>Bianchi</v>
      </c>
      <c r="C13" t="str">
        <v>Evidenziatori</v>
      </c>
      <c r="D13">
        <v>3498.46</v>
      </c>
      <c r="E13">
        <v>3.34662496403186E-2</v>
      </c>
    </row>
    <row r="14" spans="2:5" x14ac:dyDescent="0.3">
      <c r="B14" t="str">
        <v>Bianchi</v>
      </c>
      <c r="C14" t="str">
        <v>Gomme</v>
      </c>
      <c r="D14">
        <v>1386.3500000000001</v>
      </c>
      <c r="E14">
        <v>1.3261816681870221E-2</v>
      </c>
    </row>
    <row r="15" spans="2:5" x14ac:dyDescent="0.3">
      <c r="B15" t="str">
        <v>Bianchi</v>
      </c>
      <c r="C15" t="str">
        <v>Matite</v>
      </c>
      <c r="D15">
        <v>2394.48</v>
      </c>
      <c r="E15">
        <v>2.2905582867533168E-2</v>
      </c>
    </row>
    <row r="16" spans="2:5" x14ac:dyDescent="0.3">
      <c r="B16" t="str">
        <v>Bianchi</v>
      </c>
      <c r="C16" t="str">
        <v>Penne a sfera</v>
      </c>
      <c r="D16">
        <v>4855.6899999999996</v>
      </c>
      <c r="E16">
        <v>4.6449504558005124E-2</v>
      </c>
    </row>
    <row r="17" spans="2:5" x14ac:dyDescent="0.3">
      <c r="B17" t="str">
        <v>Gialli</v>
      </c>
      <c r="C17" t="str">
        <v>Gomme</v>
      </c>
      <c r="D17">
        <v>515.78</v>
      </c>
      <c r="E17">
        <v>4.933948720146443E-3</v>
      </c>
    </row>
    <row r="18" spans="2:5" x14ac:dyDescent="0.3">
      <c r="B18" t="str">
        <v>Grisi</v>
      </c>
      <c r="C18" t="str">
        <v>Bianchetti</v>
      </c>
      <c r="D18">
        <v>3706.81</v>
      </c>
      <c r="E18">
        <v>3.5459324625472174E-2</v>
      </c>
    </row>
    <row r="19" spans="2:5" x14ac:dyDescent="0.3">
      <c r="B19" t="str">
        <v>Grisi</v>
      </c>
      <c r="C19" t="str">
        <v>Carta colorata</v>
      </c>
      <c r="D19">
        <v>3275.1000000000004</v>
      </c>
      <c r="E19">
        <v>3.1329589075481057E-2</v>
      </c>
    </row>
    <row r="20" spans="2:5" x14ac:dyDescent="0.3">
      <c r="B20" t="str">
        <v>Grisi</v>
      </c>
      <c r="C20" t="str">
        <v>Evidenziatori</v>
      </c>
      <c r="D20">
        <v>1542.46</v>
      </c>
      <c r="E20">
        <v>1.4755164106551404E-2</v>
      </c>
    </row>
    <row r="21" spans="2:5" x14ac:dyDescent="0.3">
      <c r="B21" t="str">
        <v>Grisi</v>
      </c>
      <c r="C21" t="str">
        <v>Gomme</v>
      </c>
      <c r="D21">
        <v>3870.0499999999993</v>
      </c>
      <c r="E21">
        <v>3.70208775920019E-2</v>
      </c>
    </row>
    <row r="22" spans="2:5" x14ac:dyDescent="0.3">
      <c r="B22" t="str">
        <v>Grisi</v>
      </c>
      <c r="C22" t="str">
        <v>Matite</v>
      </c>
      <c r="D22">
        <v>3928.3199999999997</v>
      </c>
      <c r="E22">
        <v>3.7578288100208766E-2</v>
      </c>
    </row>
    <row r="23" spans="2:5" x14ac:dyDescent="0.3">
      <c r="B23" t="str">
        <v>Grisi</v>
      </c>
      <c r="C23" t="str">
        <v>Penne a sfera</v>
      </c>
      <c r="D23">
        <v>1322.6799999999998</v>
      </c>
      <c r="E23">
        <v>1.2652749802557869E-2</v>
      </c>
    </row>
    <row r="24" spans="2:5" x14ac:dyDescent="0.3">
      <c r="B24" t="str">
        <v>Neri</v>
      </c>
      <c r="C24" t="str">
        <v>Bianchetti</v>
      </c>
      <c r="D24">
        <v>1731.82</v>
      </c>
      <c r="E24">
        <v>1.6566580853317331E-2</v>
      </c>
    </row>
    <row r="25" spans="2:5" x14ac:dyDescent="0.3">
      <c r="B25" t="str">
        <v>Neri</v>
      </c>
      <c r="C25" t="str">
        <v>Carta colorata</v>
      </c>
      <c r="D25">
        <v>2264.6</v>
      </c>
      <c r="E25">
        <v>2.1663151482499584E-2</v>
      </c>
    </row>
    <row r="26" spans="2:5" x14ac:dyDescent="0.3">
      <c r="B26" t="str">
        <v>Neri</v>
      </c>
      <c r="C26" t="str">
        <v>Evidenziatori</v>
      </c>
      <c r="D26">
        <v>3180.4199999999996</v>
      </c>
      <c r="E26">
        <v>3.0423880702098085E-2</v>
      </c>
    </row>
    <row r="27" spans="2:5" x14ac:dyDescent="0.3">
      <c r="B27" t="str">
        <v>Neri</v>
      </c>
      <c r="C27" t="str">
        <v>Gomme</v>
      </c>
      <c r="D27">
        <v>3198.02</v>
      </c>
      <c r="E27">
        <v>3.0592242207923396E-2</v>
      </c>
    </row>
    <row r="28" spans="2:5" x14ac:dyDescent="0.3">
      <c r="B28" t="str">
        <v>Neri</v>
      </c>
      <c r="C28" t="str">
        <v>Matite</v>
      </c>
      <c r="D28">
        <v>3844.97</v>
      </c>
      <c r="E28">
        <v>3.6780962446200841E-2</v>
      </c>
    </row>
    <row r="29" spans="2:5" x14ac:dyDescent="0.3">
      <c r="B29" t="str">
        <v>Neri</v>
      </c>
      <c r="C29" t="str">
        <v>Penne a sfera</v>
      </c>
      <c r="D29">
        <v>1400.87</v>
      </c>
      <c r="E29">
        <v>1.3400714924176098E-2</v>
      </c>
    </row>
    <row r="30" spans="2:5" x14ac:dyDescent="0.3">
      <c r="B30" t="str">
        <v>Rossi</v>
      </c>
      <c r="C30" t="str">
        <v>Bianchetti</v>
      </c>
      <c r="D30">
        <v>3945.19</v>
      </c>
      <c r="E30">
        <v>3.7739666429940186E-2</v>
      </c>
    </row>
    <row r="31" spans="2:5" x14ac:dyDescent="0.3">
      <c r="B31" t="str">
        <v>Rossi</v>
      </c>
      <c r="C31" t="str">
        <v>Carta colorata</v>
      </c>
      <c r="D31">
        <v>1680.79</v>
      </c>
      <c r="E31">
        <v>1.6078428146370432E-2</v>
      </c>
    </row>
    <row r="32" spans="2:5" x14ac:dyDescent="0.3">
      <c r="B32" t="str">
        <v>Rossi</v>
      </c>
      <c r="C32" t="str">
        <v>Evidenziatori</v>
      </c>
      <c r="D32">
        <v>1640.19</v>
      </c>
      <c r="E32">
        <v>1.5690048763614323E-2</v>
      </c>
    </row>
    <row r="33" spans="2:5" x14ac:dyDescent="0.3">
      <c r="B33" t="str">
        <v>Rossi</v>
      </c>
      <c r="C33" t="str">
        <v>Gomme</v>
      </c>
      <c r="D33">
        <v>1030.78</v>
      </c>
      <c r="E33">
        <v>9.8604359644665386E-3</v>
      </c>
    </row>
    <row r="34" spans="2:5" x14ac:dyDescent="0.3">
      <c r="B34" t="str">
        <v>Rossi</v>
      </c>
      <c r="C34" t="str">
        <v>Matite</v>
      </c>
      <c r="D34">
        <v>2000.27</v>
      </c>
      <c r="E34">
        <v>1.913457211688574E-2</v>
      </c>
    </row>
    <row r="35" spans="2:5" x14ac:dyDescent="0.3">
      <c r="B35" t="str">
        <v>Rossi</v>
      </c>
      <c r="C35" t="str">
        <v>Penne a sfera</v>
      </c>
      <c r="D35">
        <v>3716.1600000000003</v>
      </c>
      <c r="E35">
        <v>3.5548766675441872E-2</v>
      </c>
    </row>
    <row r="36" spans="2:5" x14ac:dyDescent="0.3">
      <c r="B36" t="str">
        <v>Verdi</v>
      </c>
      <c r="C36" t="str">
        <v>Bianchetti</v>
      </c>
      <c r="D36">
        <v>306.56</v>
      </c>
      <c r="E36">
        <v>2.9325513196480938E-3</v>
      </c>
    </row>
    <row r="37" spans="2:5" x14ac:dyDescent="0.3">
      <c r="B37" t="str">
        <v>Verdi</v>
      </c>
      <c r="C37" t="str">
        <v>Carta colorata</v>
      </c>
      <c r="D37">
        <v>1870.71</v>
      </c>
      <c r="E37">
        <v>1.7895201850139892E-2</v>
      </c>
    </row>
    <row r="38" spans="2:5" x14ac:dyDescent="0.3">
      <c r="B38" t="str">
        <v>Verdi</v>
      </c>
      <c r="C38" t="str">
        <v>Evidenziatori</v>
      </c>
      <c r="D38">
        <v>2762.6100000000006</v>
      </c>
      <c r="E38">
        <v>2.6427112477730368E-2</v>
      </c>
    </row>
    <row r="39" spans="2:5" x14ac:dyDescent="0.3">
      <c r="B39" t="str">
        <v>Verdi</v>
      </c>
      <c r="C39" t="str">
        <v>Gomme</v>
      </c>
      <c r="D39">
        <v>1751.46</v>
      </c>
      <c r="E39">
        <v>1.6754456988226939E-2</v>
      </c>
    </row>
    <row r="40" spans="2:5" x14ac:dyDescent="0.3">
      <c r="B40" t="str">
        <v>Verdi</v>
      </c>
      <c r="C40" t="str">
        <v>Graffettatrice</v>
      </c>
      <c r="D40">
        <v>720</v>
      </c>
      <c r="E40">
        <v>6.8875161473989669E-3</v>
      </c>
    </row>
    <row r="41" spans="2:5" x14ac:dyDescent="0.3">
      <c r="B41" t="str">
        <v>Verdi</v>
      </c>
      <c r="C41" t="str">
        <v>Matite</v>
      </c>
      <c r="D41">
        <v>2773.3399999999997</v>
      </c>
      <c r="E41">
        <v>2.6529755600315903E-2</v>
      </c>
    </row>
    <row r="42" spans="2:5" x14ac:dyDescent="0.3">
      <c r="B42" t="str">
        <v>Verdi</v>
      </c>
      <c r="C42" t="str">
        <v>Penne a sfera</v>
      </c>
      <c r="D42">
        <v>2275.42</v>
      </c>
      <c r="E42">
        <v>2.1766655544603553E-2</v>
      </c>
    </row>
    <row r="43" spans="2:5" x14ac:dyDescent="0.3">
      <c r="B43" t="str">
        <v>Total</v>
      </c>
      <c r="C43" t="str">
        <v/>
      </c>
      <c r="D43">
        <v>104536.96000000001</v>
      </c>
      <c r="E43">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87EFC-FAF1-4763-8ED1-5E522A505A77}">
  <dimension ref="A1:B46"/>
  <sheetViews>
    <sheetView workbookViewId="0"/>
  </sheetViews>
  <sheetFormatPr defaultRowHeight="14.4" x14ac:dyDescent="0.3"/>
  <cols>
    <col min="1" max="1" width="16.88671875" bestFit="1" customWidth="1"/>
    <col min="2" max="2" width="14.44140625" bestFit="1" customWidth="1"/>
  </cols>
  <sheetData>
    <row r="1" spans="1:2" x14ac:dyDescent="0.3">
      <c r="A1" s="15" t="s">
        <v>24</v>
      </c>
      <c r="B1" t="s">
        <v>26</v>
      </c>
    </row>
    <row r="2" spans="1:2" x14ac:dyDescent="0.3">
      <c r="A2" s="16" t="s">
        <v>15</v>
      </c>
      <c r="B2" s="18">
        <v>24684.360000000004</v>
      </c>
    </row>
    <row r="3" spans="1:2" x14ac:dyDescent="0.3">
      <c r="A3" s="17" t="s">
        <v>7</v>
      </c>
      <c r="B3" s="18">
        <v>5703.92</v>
      </c>
    </row>
    <row r="4" spans="1:2" x14ac:dyDescent="0.3">
      <c r="A4" s="17" t="s">
        <v>8</v>
      </c>
      <c r="B4" s="18">
        <v>1205.5500000000002</v>
      </c>
    </row>
    <row r="5" spans="1:2" x14ac:dyDescent="0.3">
      <c r="A5" s="17" t="s">
        <v>6</v>
      </c>
      <c r="B5" s="18">
        <v>1636.3100000000002</v>
      </c>
    </row>
    <row r="6" spans="1:2" x14ac:dyDescent="0.3">
      <c r="A6" s="17" t="s">
        <v>5</v>
      </c>
      <c r="B6" s="18">
        <v>5657.4800000000005</v>
      </c>
    </row>
    <row r="7" spans="1:2" x14ac:dyDescent="0.3">
      <c r="A7" s="17" t="s">
        <v>4</v>
      </c>
      <c r="B7" s="18">
        <v>3844.1100000000006</v>
      </c>
    </row>
    <row r="8" spans="1:2" x14ac:dyDescent="0.3">
      <c r="A8" s="17" t="s">
        <v>3</v>
      </c>
      <c r="B8" s="18">
        <v>6636.9900000000007</v>
      </c>
    </row>
    <row r="9" spans="1:2" x14ac:dyDescent="0.3">
      <c r="A9" s="16" t="s">
        <v>13</v>
      </c>
      <c r="B9" s="18">
        <v>15597.220000000001</v>
      </c>
    </row>
    <row r="10" spans="1:2" x14ac:dyDescent="0.3">
      <c r="A10" s="17" t="s">
        <v>7</v>
      </c>
      <c r="B10" s="18">
        <v>2225.7800000000002</v>
      </c>
    </row>
    <row r="11" spans="1:2" x14ac:dyDescent="0.3">
      <c r="A11" s="17" t="s">
        <v>8</v>
      </c>
      <c r="B11" s="18">
        <v>1236.46</v>
      </c>
    </row>
    <row r="12" spans="1:2" x14ac:dyDescent="0.3">
      <c r="A12" s="17" t="s">
        <v>6</v>
      </c>
      <c r="B12" s="18">
        <v>3498.46</v>
      </c>
    </row>
    <row r="13" spans="1:2" x14ac:dyDescent="0.3">
      <c r="A13" s="17" t="s">
        <v>5</v>
      </c>
      <c r="B13" s="18">
        <v>1386.3500000000001</v>
      </c>
    </row>
    <row r="14" spans="1:2" x14ac:dyDescent="0.3">
      <c r="A14" s="17" t="s">
        <v>4</v>
      </c>
      <c r="B14" s="18">
        <v>2394.48</v>
      </c>
    </row>
    <row r="15" spans="1:2" x14ac:dyDescent="0.3">
      <c r="A15" s="17" t="s">
        <v>3</v>
      </c>
      <c r="B15" s="18">
        <v>4855.6899999999996</v>
      </c>
    </row>
    <row r="16" spans="1:2" x14ac:dyDescent="0.3">
      <c r="A16" s="16" t="s">
        <v>16</v>
      </c>
      <c r="B16" s="18">
        <v>17645.419999999998</v>
      </c>
    </row>
    <row r="17" spans="1:2" x14ac:dyDescent="0.3">
      <c r="A17" s="17" t="s">
        <v>7</v>
      </c>
      <c r="B17" s="18">
        <v>3706.81</v>
      </c>
    </row>
    <row r="18" spans="1:2" x14ac:dyDescent="0.3">
      <c r="A18" s="17" t="s">
        <v>8</v>
      </c>
      <c r="B18" s="18">
        <v>3275.1000000000004</v>
      </c>
    </row>
    <row r="19" spans="1:2" x14ac:dyDescent="0.3">
      <c r="A19" s="17" t="s">
        <v>6</v>
      </c>
      <c r="B19" s="18">
        <v>1542.46</v>
      </c>
    </row>
    <row r="20" spans="1:2" x14ac:dyDescent="0.3">
      <c r="A20" s="17" t="s">
        <v>5</v>
      </c>
      <c r="B20" s="18">
        <v>3870.0499999999993</v>
      </c>
    </row>
    <row r="21" spans="1:2" x14ac:dyDescent="0.3">
      <c r="A21" s="17" t="s">
        <v>4</v>
      </c>
      <c r="B21" s="18">
        <v>3928.3199999999997</v>
      </c>
    </row>
    <row r="22" spans="1:2" x14ac:dyDescent="0.3">
      <c r="A22" s="17" t="s">
        <v>3</v>
      </c>
      <c r="B22" s="18">
        <v>1322.6799999999998</v>
      </c>
    </row>
    <row r="23" spans="1:2" x14ac:dyDescent="0.3">
      <c r="A23" s="16" t="s">
        <v>14</v>
      </c>
      <c r="B23" s="18">
        <v>15620.7</v>
      </c>
    </row>
    <row r="24" spans="1:2" x14ac:dyDescent="0.3">
      <c r="A24" s="17" t="s">
        <v>7</v>
      </c>
      <c r="B24" s="18">
        <v>1731.82</v>
      </c>
    </row>
    <row r="25" spans="1:2" x14ac:dyDescent="0.3">
      <c r="A25" s="17" t="s">
        <v>8</v>
      </c>
      <c r="B25" s="18">
        <v>2264.6</v>
      </c>
    </row>
    <row r="26" spans="1:2" x14ac:dyDescent="0.3">
      <c r="A26" s="17" t="s">
        <v>6</v>
      </c>
      <c r="B26" s="18">
        <v>3180.4199999999996</v>
      </c>
    </row>
    <row r="27" spans="1:2" x14ac:dyDescent="0.3">
      <c r="A27" s="17" t="s">
        <v>5</v>
      </c>
      <c r="B27" s="18">
        <v>3198.02</v>
      </c>
    </row>
    <row r="28" spans="1:2" x14ac:dyDescent="0.3">
      <c r="A28" s="17" t="s">
        <v>4</v>
      </c>
      <c r="B28" s="18">
        <v>3844.97</v>
      </c>
    </row>
    <row r="29" spans="1:2" x14ac:dyDescent="0.3">
      <c r="A29" s="17" t="s">
        <v>3</v>
      </c>
      <c r="B29" s="18">
        <v>1400.87</v>
      </c>
    </row>
    <row r="30" spans="1:2" x14ac:dyDescent="0.3">
      <c r="A30" s="16" t="s">
        <v>9</v>
      </c>
      <c r="B30" s="18">
        <v>14013.380000000001</v>
      </c>
    </row>
    <row r="31" spans="1:2" x14ac:dyDescent="0.3">
      <c r="A31" s="17" t="s">
        <v>7</v>
      </c>
      <c r="B31" s="18">
        <v>3945.19</v>
      </c>
    </row>
    <row r="32" spans="1:2" x14ac:dyDescent="0.3">
      <c r="A32" s="17" t="s">
        <v>8</v>
      </c>
      <c r="B32" s="18">
        <v>1680.79</v>
      </c>
    </row>
    <row r="33" spans="1:2" x14ac:dyDescent="0.3">
      <c r="A33" s="17" t="s">
        <v>6</v>
      </c>
      <c r="B33" s="18">
        <v>1640.19</v>
      </c>
    </row>
    <row r="34" spans="1:2" x14ac:dyDescent="0.3">
      <c r="A34" s="17" t="s">
        <v>5</v>
      </c>
      <c r="B34" s="18">
        <v>1030.78</v>
      </c>
    </row>
    <row r="35" spans="1:2" x14ac:dyDescent="0.3">
      <c r="A35" s="17" t="s">
        <v>4</v>
      </c>
      <c r="B35" s="18">
        <v>2000.27</v>
      </c>
    </row>
    <row r="36" spans="1:2" x14ac:dyDescent="0.3">
      <c r="A36" s="17" t="s">
        <v>3</v>
      </c>
      <c r="B36" s="18">
        <v>3716.1600000000003</v>
      </c>
    </row>
    <row r="37" spans="1:2" x14ac:dyDescent="0.3">
      <c r="A37" s="16" t="s">
        <v>27</v>
      </c>
      <c r="B37" s="18">
        <v>720</v>
      </c>
    </row>
    <row r="38" spans="1:2" x14ac:dyDescent="0.3">
      <c r="A38" s="17" t="s">
        <v>29</v>
      </c>
      <c r="B38" s="18">
        <v>720</v>
      </c>
    </row>
    <row r="39" spans="1:2" x14ac:dyDescent="0.3">
      <c r="A39" s="16" t="s">
        <v>10</v>
      </c>
      <c r="B39" s="18">
        <v>11740.1</v>
      </c>
    </row>
    <row r="40" spans="1:2" x14ac:dyDescent="0.3">
      <c r="A40" s="17" t="s">
        <v>7</v>
      </c>
      <c r="B40" s="18">
        <v>306.56</v>
      </c>
    </row>
    <row r="41" spans="1:2" x14ac:dyDescent="0.3">
      <c r="A41" s="17" t="s">
        <v>8</v>
      </c>
      <c r="B41" s="18">
        <v>1870.71</v>
      </c>
    </row>
    <row r="42" spans="1:2" x14ac:dyDescent="0.3">
      <c r="A42" s="17" t="s">
        <v>6</v>
      </c>
      <c r="B42" s="18">
        <v>2762.6100000000006</v>
      </c>
    </row>
    <row r="43" spans="1:2" x14ac:dyDescent="0.3">
      <c r="A43" s="17" t="s">
        <v>5</v>
      </c>
      <c r="B43" s="18">
        <v>1751.46</v>
      </c>
    </row>
    <row r="44" spans="1:2" x14ac:dyDescent="0.3">
      <c r="A44" s="17" t="s">
        <v>4</v>
      </c>
      <c r="B44" s="18">
        <v>2773.3399999999997</v>
      </c>
    </row>
    <row r="45" spans="1:2" x14ac:dyDescent="0.3">
      <c r="A45" s="17" t="s">
        <v>3</v>
      </c>
      <c r="B45" s="18">
        <v>2275.42</v>
      </c>
    </row>
    <row r="46" spans="1:2" x14ac:dyDescent="0.3">
      <c r="A46" s="16" t="s">
        <v>25</v>
      </c>
      <c r="B46" s="18">
        <v>100021.18000000001</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02"/>
  <sheetViews>
    <sheetView zoomScale="180" zoomScaleNormal="180" workbookViewId="0">
      <selection activeCell="C203" sqref="C203"/>
    </sheetView>
  </sheetViews>
  <sheetFormatPr defaultRowHeight="14.4" x14ac:dyDescent="0.3"/>
  <cols>
    <col min="1" max="1" width="17.5546875" bestFit="1" customWidth="1"/>
    <col min="2" max="2" width="12" bestFit="1" customWidth="1"/>
    <col min="3" max="4" width="13.33203125" bestFit="1" customWidth="1"/>
    <col min="5" max="5" width="12" bestFit="1" customWidth="1"/>
    <col min="6" max="6" width="14.21875" bestFit="1" customWidth="1"/>
    <col min="7" max="7" width="13.109375" bestFit="1" customWidth="1"/>
    <col min="8" max="8" width="11" bestFit="1" customWidth="1"/>
  </cols>
  <sheetData>
    <row r="1" spans="1:7" ht="15" thickBot="1" x14ac:dyDescent="0.35">
      <c r="A1" s="27" t="s">
        <v>0</v>
      </c>
      <c r="B1" s="28"/>
      <c r="C1" s="28"/>
      <c r="D1" s="29"/>
      <c r="E1" s="1"/>
    </row>
    <row r="3" spans="1:7" x14ac:dyDescent="0.3">
      <c r="A3" s="6" t="s">
        <v>1</v>
      </c>
      <c r="B3" s="7" t="s">
        <v>11</v>
      </c>
      <c r="C3" s="8" t="s">
        <v>12</v>
      </c>
      <c r="D3" s="9" t="s">
        <v>2</v>
      </c>
      <c r="E3" s="14" t="s">
        <v>17</v>
      </c>
      <c r="F3" s="14" t="s">
        <v>18</v>
      </c>
      <c r="G3" s="14" t="s">
        <v>30</v>
      </c>
    </row>
    <row r="4" spans="1:7" ht="15" hidden="1" customHeight="1" x14ac:dyDescent="0.3">
      <c r="A4" s="4" t="s">
        <v>4</v>
      </c>
      <c r="B4" s="2" t="s">
        <v>16</v>
      </c>
      <c r="C4" s="3">
        <v>44982</v>
      </c>
      <c r="D4" s="5">
        <v>755.01</v>
      </c>
      <c r="E4">
        <f>YEAR(tCancelleria[[#This Row],[Data]])</f>
        <v>2023</v>
      </c>
      <c r="F4" t="s">
        <v>19</v>
      </c>
      <c r="G4">
        <f>_xlfn.AGGREGATE(3,3,tCancelleria[[#This Row],[Articolo]])</f>
        <v>0</v>
      </c>
    </row>
    <row r="5" spans="1:7" ht="15" hidden="1" customHeight="1" x14ac:dyDescent="0.3">
      <c r="A5" s="4" t="s">
        <v>7</v>
      </c>
      <c r="B5" s="2" t="s">
        <v>15</v>
      </c>
      <c r="C5" s="3">
        <v>44887</v>
      </c>
      <c r="D5" s="5">
        <v>4745.97</v>
      </c>
      <c r="E5">
        <f>YEAR(tCancelleria[[#This Row],[Data]])</f>
        <v>2022</v>
      </c>
      <c r="F5" t="s">
        <v>19</v>
      </c>
      <c r="G5">
        <f>_xlfn.AGGREGATE(3,3,tCancelleria[[#This Row],[Articolo]])</f>
        <v>0</v>
      </c>
    </row>
    <row r="6" spans="1:7" ht="15" customHeight="1" x14ac:dyDescent="0.3">
      <c r="A6" s="4" t="s">
        <v>8</v>
      </c>
      <c r="B6" s="2" t="s">
        <v>13</v>
      </c>
      <c r="C6" s="3">
        <v>44722</v>
      </c>
      <c r="D6" s="5">
        <v>74.17</v>
      </c>
      <c r="E6">
        <f>YEAR(tCancelleria[[#This Row],[Data]])</f>
        <v>2022</v>
      </c>
      <c r="F6" t="s">
        <v>19</v>
      </c>
      <c r="G6">
        <f>_xlfn.AGGREGATE(3,3,tCancelleria[[#This Row],[Articolo]])</f>
        <v>1</v>
      </c>
    </row>
    <row r="7" spans="1:7" ht="15" hidden="1" customHeight="1" x14ac:dyDescent="0.3">
      <c r="A7" s="4" t="s">
        <v>3</v>
      </c>
      <c r="B7" s="2" t="s">
        <v>15</v>
      </c>
      <c r="C7" s="3">
        <v>45608</v>
      </c>
      <c r="D7" s="5">
        <v>928.69</v>
      </c>
      <c r="E7">
        <f>YEAR(tCancelleria[[#This Row],[Data]])</f>
        <v>2024</v>
      </c>
      <c r="F7" t="s">
        <v>19</v>
      </c>
      <c r="G7">
        <f>_xlfn.AGGREGATE(3,3,tCancelleria[[#This Row],[Articolo]])</f>
        <v>0</v>
      </c>
    </row>
    <row r="8" spans="1:7" ht="15" hidden="1" customHeight="1" x14ac:dyDescent="0.3">
      <c r="A8" s="4" t="s">
        <v>6</v>
      </c>
      <c r="B8" s="2" t="s">
        <v>13</v>
      </c>
      <c r="C8" s="3">
        <v>45367</v>
      </c>
      <c r="D8" s="5">
        <v>941.95</v>
      </c>
      <c r="E8">
        <f>YEAR(tCancelleria[[#This Row],[Data]])</f>
        <v>2024</v>
      </c>
      <c r="F8" t="s">
        <v>19</v>
      </c>
      <c r="G8">
        <f>_xlfn.AGGREGATE(3,3,tCancelleria[[#This Row],[Articolo]])</f>
        <v>0</v>
      </c>
    </row>
    <row r="9" spans="1:7" ht="15" customHeight="1" x14ac:dyDescent="0.3">
      <c r="A9" s="4" t="s">
        <v>4</v>
      </c>
      <c r="B9" s="2" t="s">
        <v>16</v>
      </c>
      <c r="C9" s="3">
        <v>44752</v>
      </c>
      <c r="D9" s="5">
        <v>428.18</v>
      </c>
      <c r="E9">
        <f>YEAR(tCancelleria[[#This Row],[Data]])</f>
        <v>2022</v>
      </c>
      <c r="F9" t="s">
        <v>19</v>
      </c>
      <c r="G9">
        <f>_xlfn.AGGREGATE(3,3,tCancelleria[[#This Row],[Articolo]])</f>
        <v>1</v>
      </c>
    </row>
    <row r="10" spans="1:7" ht="15" customHeight="1" x14ac:dyDescent="0.3">
      <c r="A10" s="4" t="s">
        <v>5</v>
      </c>
      <c r="B10" s="2" t="s">
        <v>15</v>
      </c>
      <c r="C10" s="3">
        <v>44780</v>
      </c>
      <c r="D10" s="5">
        <v>733.99</v>
      </c>
      <c r="E10">
        <f>YEAR(tCancelleria[[#This Row],[Data]])</f>
        <v>2022</v>
      </c>
      <c r="F10" t="s">
        <v>19</v>
      </c>
      <c r="G10">
        <f>_xlfn.AGGREGATE(3,3,tCancelleria[[#This Row],[Articolo]])</f>
        <v>1</v>
      </c>
    </row>
    <row r="11" spans="1:7" ht="15" hidden="1" customHeight="1" x14ac:dyDescent="0.3">
      <c r="A11" s="4" t="s">
        <v>7</v>
      </c>
      <c r="B11" s="2" t="s">
        <v>15</v>
      </c>
      <c r="C11" s="3">
        <v>44772</v>
      </c>
      <c r="D11" s="5">
        <v>990.93</v>
      </c>
      <c r="E11">
        <f>YEAR(tCancelleria[[#This Row],[Data]])</f>
        <v>2022</v>
      </c>
      <c r="F11" t="s">
        <v>19</v>
      </c>
      <c r="G11">
        <f>_xlfn.AGGREGATE(3,3,tCancelleria[[#This Row],[Articolo]])</f>
        <v>0</v>
      </c>
    </row>
    <row r="12" spans="1:7" ht="15" customHeight="1" x14ac:dyDescent="0.3">
      <c r="A12" s="4" t="s">
        <v>5</v>
      </c>
      <c r="B12" s="2" t="s">
        <v>16</v>
      </c>
      <c r="C12" s="3">
        <v>44851</v>
      </c>
      <c r="D12" s="5">
        <v>65.959999999999994</v>
      </c>
      <c r="E12">
        <f>YEAR(tCancelleria[[#This Row],[Data]])</f>
        <v>2022</v>
      </c>
      <c r="F12" t="s">
        <v>19</v>
      </c>
      <c r="G12">
        <f>_xlfn.AGGREGATE(3,3,tCancelleria[[#This Row],[Articolo]])</f>
        <v>1</v>
      </c>
    </row>
    <row r="13" spans="1:7" ht="15" hidden="1" customHeight="1" x14ac:dyDescent="0.3">
      <c r="A13" s="4" t="s">
        <v>6</v>
      </c>
      <c r="B13" s="2" t="s">
        <v>14</v>
      </c>
      <c r="C13" s="3">
        <v>45424</v>
      </c>
      <c r="D13" s="5">
        <v>720.68</v>
      </c>
      <c r="E13">
        <f>YEAR(tCancelleria[[#This Row],[Data]])</f>
        <v>2024</v>
      </c>
      <c r="F13" t="s">
        <v>19</v>
      </c>
      <c r="G13">
        <f>_xlfn.AGGREGATE(3,3,tCancelleria[[#This Row],[Articolo]])</f>
        <v>0</v>
      </c>
    </row>
    <row r="14" spans="1:7" ht="15" hidden="1" customHeight="1" x14ac:dyDescent="0.3">
      <c r="A14" s="4" t="s">
        <v>4</v>
      </c>
      <c r="B14" s="2" t="s">
        <v>15</v>
      </c>
      <c r="C14" s="3">
        <v>45458</v>
      </c>
      <c r="D14" s="5">
        <v>180.52</v>
      </c>
      <c r="E14">
        <f>YEAR(tCancelleria[[#This Row],[Data]])</f>
        <v>2024</v>
      </c>
      <c r="F14" t="s">
        <v>19</v>
      </c>
      <c r="G14">
        <f>_xlfn.AGGREGATE(3,3,tCancelleria[[#This Row],[Articolo]])</f>
        <v>0</v>
      </c>
    </row>
    <row r="15" spans="1:7" ht="15" hidden="1" customHeight="1" x14ac:dyDescent="0.3">
      <c r="A15" s="4" t="s">
        <v>7</v>
      </c>
      <c r="B15" s="2" t="s">
        <v>9</v>
      </c>
      <c r="C15" s="3">
        <v>45364</v>
      </c>
      <c r="D15" s="5">
        <v>737.42</v>
      </c>
      <c r="E15">
        <f>YEAR(tCancelleria[[#This Row],[Data]])</f>
        <v>2024</v>
      </c>
      <c r="F15" t="s">
        <v>19</v>
      </c>
      <c r="G15">
        <f>_xlfn.AGGREGATE(3,3,tCancelleria[[#This Row],[Articolo]])</f>
        <v>0</v>
      </c>
    </row>
    <row r="16" spans="1:7" ht="15" hidden="1" customHeight="1" x14ac:dyDescent="0.3">
      <c r="A16" s="4" t="s">
        <v>7</v>
      </c>
      <c r="B16" s="2" t="s">
        <v>13</v>
      </c>
      <c r="C16" s="3">
        <v>44892</v>
      </c>
      <c r="D16" s="5">
        <v>589.1</v>
      </c>
      <c r="E16">
        <f>YEAR(tCancelleria[[#This Row],[Data]])</f>
        <v>2022</v>
      </c>
      <c r="F16" t="s">
        <v>19</v>
      </c>
      <c r="G16">
        <f>_xlfn.AGGREGATE(3,3,tCancelleria[[#This Row],[Articolo]])</f>
        <v>0</v>
      </c>
    </row>
    <row r="17" spans="1:7" ht="15" hidden="1" customHeight="1" x14ac:dyDescent="0.3">
      <c r="A17" s="4" t="s">
        <v>7</v>
      </c>
      <c r="B17" s="2" t="s">
        <v>9</v>
      </c>
      <c r="C17" s="3">
        <v>45052</v>
      </c>
      <c r="D17" s="5">
        <v>984.27</v>
      </c>
      <c r="E17">
        <f>YEAR(tCancelleria[[#This Row],[Data]])</f>
        <v>2023</v>
      </c>
      <c r="F17" t="s">
        <v>19</v>
      </c>
      <c r="G17">
        <f>_xlfn.AGGREGATE(3,3,tCancelleria[[#This Row],[Articolo]])</f>
        <v>0</v>
      </c>
    </row>
    <row r="18" spans="1:7" ht="15" hidden="1" customHeight="1" x14ac:dyDescent="0.3">
      <c r="A18" s="4" t="s">
        <v>3</v>
      </c>
      <c r="B18" s="2" t="s">
        <v>10</v>
      </c>
      <c r="C18" s="3">
        <v>45166</v>
      </c>
      <c r="D18" s="5">
        <v>420.7</v>
      </c>
      <c r="E18">
        <f>YEAR(tCancelleria[[#This Row],[Data]])</f>
        <v>2023</v>
      </c>
      <c r="F18" t="s">
        <v>19</v>
      </c>
      <c r="G18">
        <f>_xlfn.AGGREGATE(3,3,tCancelleria[[#This Row],[Articolo]])</f>
        <v>0</v>
      </c>
    </row>
    <row r="19" spans="1:7" ht="15" hidden="1" customHeight="1" x14ac:dyDescent="0.3">
      <c r="A19" s="4" t="s">
        <v>7</v>
      </c>
      <c r="B19" s="2" t="s">
        <v>13</v>
      </c>
      <c r="C19" s="3">
        <v>44774</v>
      </c>
      <c r="D19" s="5">
        <v>657.8</v>
      </c>
      <c r="E19">
        <f>YEAR(tCancelleria[[#This Row],[Data]])</f>
        <v>2022</v>
      </c>
      <c r="F19" t="s">
        <v>19</v>
      </c>
      <c r="G19">
        <f>_xlfn.AGGREGATE(3,3,tCancelleria[[#This Row],[Articolo]])</f>
        <v>0</v>
      </c>
    </row>
    <row r="20" spans="1:7" ht="15" hidden="1" customHeight="1" x14ac:dyDescent="0.3">
      <c r="A20" s="4" t="s">
        <v>6</v>
      </c>
      <c r="B20" s="2" t="s">
        <v>13</v>
      </c>
      <c r="C20" s="3">
        <v>45480</v>
      </c>
      <c r="D20" s="5">
        <v>711.52</v>
      </c>
      <c r="E20">
        <f>YEAR(tCancelleria[[#This Row],[Data]])</f>
        <v>2024</v>
      </c>
      <c r="F20" t="s">
        <v>19</v>
      </c>
      <c r="G20">
        <f>_xlfn.AGGREGATE(3,3,tCancelleria[[#This Row],[Articolo]])</f>
        <v>0</v>
      </c>
    </row>
    <row r="21" spans="1:7" ht="15" hidden="1" customHeight="1" x14ac:dyDescent="0.3">
      <c r="A21" s="4" t="s">
        <v>7</v>
      </c>
      <c r="B21" s="2" t="s">
        <v>9</v>
      </c>
      <c r="C21" s="3">
        <v>44658</v>
      </c>
      <c r="D21" s="5">
        <v>830.31</v>
      </c>
      <c r="E21">
        <f>YEAR(tCancelleria[[#This Row],[Data]])</f>
        <v>2022</v>
      </c>
      <c r="F21" t="s">
        <v>19</v>
      </c>
      <c r="G21">
        <f>_xlfn.AGGREGATE(3,3,tCancelleria[[#This Row],[Articolo]])</f>
        <v>0</v>
      </c>
    </row>
    <row r="22" spans="1:7" ht="15" hidden="1" customHeight="1" x14ac:dyDescent="0.3">
      <c r="A22" s="4" t="s">
        <v>8</v>
      </c>
      <c r="B22" s="2" t="s">
        <v>15</v>
      </c>
      <c r="C22" s="3">
        <v>45229</v>
      </c>
      <c r="D22" s="5">
        <v>222.35</v>
      </c>
      <c r="E22">
        <f>YEAR(tCancelleria[[#This Row],[Data]])</f>
        <v>2023</v>
      </c>
      <c r="F22" t="s">
        <v>19</v>
      </c>
      <c r="G22">
        <f>_xlfn.AGGREGATE(3,3,tCancelleria[[#This Row],[Articolo]])</f>
        <v>0</v>
      </c>
    </row>
    <row r="23" spans="1:7" ht="15" hidden="1" customHeight="1" x14ac:dyDescent="0.3">
      <c r="A23" s="4" t="s">
        <v>5</v>
      </c>
      <c r="B23" s="2" t="s">
        <v>10</v>
      </c>
      <c r="C23" s="3">
        <v>44994</v>
      </c>
      <c r="D23" s="5">
        <v>346.79</v>
      </c>
      <c r="E23">
        <f>YEAR(tCancelleria[[#This Row],[Data]])</f>
        <v>2023</v>
      </c>
      <c r="F23" t="s">
        <v>19</v>
      </c>
      <c r="G23">
        <f>_xlfn.AGGREGATE(3,3,tCancelleria[[#This Row],[Articolo]])</f>
        <v>0</v>
      </c>
    </row>
    <row r="24" spans="1:7" ht="15" hidden="1" customHeight="1" x14ac:dyDescent="0.3">
      <c r="A24" s="4" t="s">
        <v>8</v>
      </c>
      <c r="B24" s="2" t="s">
        <v>13</v>
      </c>
      <c r="C24" s="3">
        <v>45614</v>
      </c>
      <c r="D24" s="5">
        <v>317.10000000000002</v>
      </c>
      <c r="E24">
        <f>YEAR(tCancelleria[[#This Row],[Data]])</f>
        <v>2024</v>
      </c>
      <c r="F24" t="s">
        <v>19</v>
      </c>
      <c r="G24">
        <f>_xlfn.AGGREGATE(3,3,tCancelleria[[#This Row],[Articolo]])</f>
        <v>0</v>
      </c>
    </row>
    <row r="25" spans="1:7" ht="15" hidden="1" customHeight="1" x14ac:dyDescent="0.3">
      <c r="A25" s="4" t="s">
        <v>3</v>
      </c>
      <c r="B25" s="2" t="s">
        <v>9</v>
      </c>
      <c r="C25" s="3">
        <v>44941</v>
      </c>
      <c r="D25" s="5">
        <v>253.41</v>
      </c>
      <c r="E25">
        <f>YEAR(tCancelleria[[#This Row],[Data]])</f>
        <v>2023</v>
      </c>
      <c r="F25" t="s">
        <v>19</v>
      </c>
      <c r="G25">
        <f>_xlfn.AGGREGATE(3,3,tCancelleria[[#This Row],[Articolo]])</f>
        <v>0</v>
      </c>
    </row>
    <row r="26" spans="1:7" ht="15" customHeight="1" x14ac:dyDescent="0.3">
      <c r="A26" s="4" t="s">
        <v>5</v>
      </c>
      <c r="B26" s="2" t="s">
        <v>16</v>
      </c>
      <c r="C26" s="3">
        <v>44805</v>
      </c>
      <c r="D26" s="5">
        <v>751.13</v>
      </c>
      <c r="E26">
        <f>YEAR(tCancelleria[[#This Row],[Data]])</f>
        <v>2022</v>
      </c>
      <c r="F26" t="s">
        <v>19</v>
      </c>
      <c r="G26">
        <f>_xlfn.AGGREGATE(3,3,tCancelleria[[#This Row],[Articolo]])</f>
        <v>1</v>
      </c>
    </row>
    <row r="27" spans="1:7" ht="15" hidden="1" customHeight="1" x14ac:dyDescent="0.3">
      <c r="A27" s="4" t="s">
        <v>5</v>
      </c>
      <c r="B27" s="2" t="s">
        <v>16</v>
      </c>
      <c r="C27" s="3">
        <v>45334</v>
      </c>
      <c r="D27" s="5">
        <v>439.77</v>
      </c>
      <c r="E27">
        <f>YEAR(tCancelleria[[#This Row],[Data]])</f>
        <v>2024</v>
      </c>
      <c r="F27" t="s">
        <v>19</v>
      </c>
      <c r="G27">
        <f>_xlfn.AGGREGATE(3,3,tCancelleria[[#This Row],[Articolo]])</f>
        <v>0</v>
      </c>
    </row>
    <row r="28" spans="1:7" ht="15" hidden="1" customHeight="1" x14ac:dyDescent="0.3">
      <c r="A28" s="4" t="s">
        <v>3</v>
      </c>
      <c r="B28" s="2" t="s">
        <v>15</v>
      </c>
      <c r="C28" s="3">
        <v>44973</v>
      </c>
      <c r="D28" s="5">
        <v>450.93</v>
      </c>
      <c r="E28">
        <f>YEAR(tCancelleria[[#This Row],[Data]])</f>
        <v>2023</v>
      </c>
      <c r="F28" t="s">
        <v>19</v>
      </c>
      <c r="G28">
        <f>_xlfn.AGGREGATE(3,3,tCancelleria[[#This Row],[Articolo]])</f>
        <v>0</v>
      </c>
    </row>
    <row r="29" spans="1:7" ht="15" hidden="1" customHeight="1" x14ac:dyDescent="0.3">
      <c r="A29" s="4" t="s">
        <v>7</v>
      </c>
      <c r="B29" s="2" t="s">
        <v>13</v>
      </c>
      <c r="C29" s="3">
        <v>45135</v>
      </c>
      <c r="D29" s="5">
        <v>347.69</v>
      </c>
      <c r="E29">
        <f>YEAR(tCancelleria[[#This Row],[Data]])</f>
        <v>2023</v>
      </c>
      <c r="F29" t="s">
        <v>19</v>
      </c>
      <c r="G29">
        <f>_xlfn.AGGREGATE(3,3,tCancelleria[[#This Row],[Articolo]])</f>
        <v>0</v>
      </c>
    </row>
    <row r="30" spans="1:7" hidden="1" x14ac:dyDescent="0.3">
      <c r="A30" s="4" t="s">
        <v>5</v>
      </c>
      <c r="B30" s="2" t="s">
        <v>14</v>
      </c>
      <c r="C30" s="3">
        <v>45308</v>
      </c>
      <c r="D30" s="5">
        <v>95.93</v>
      </c>
      <c r="E30">
        <f>YEAR(tCancelleria[[#This Row],[Data]])</f>
        <v>2024</v>
      </c>
      <c r="F30" t="s">
        <v>19</v>
      </c>
      <c r="G30">
        <f>_xlfn.AGGREGATE(3,3,tCancelleria[[#This Row],[Articolo]])</f>
        <v>0</v>
      </c>
    </row>
    <row r="31" spans="1:7" hidden="1" x14ac:dyDescent="0.3">
      <c r="A31" s="4" t="s">
        <v>4</v>
      </c>
      <c r="B31" s="2" t="s">
        <v>16</v>
      </c>
      <c r="C31" s="3">
        <v>45368</v>
      </c>
      <c r="D31" s="5">
        <v>534.48</v>
      </c>
      <c r="E31">
        <f>YEAR(tCancelleria[[#This Row],[Data]])</f>
        <v>2024</v>
      </c>
      <c r="F31" t="s">
        <v>19</v>
      </c>
      <c r="G31">
        <f>_xlfn.AGGREGATE(3,3,tCancelleria[[#This Row],[Articolo]])</f>
        <v>0</v>
      </c>
    </row>
    <row r="32" spans="1:7" ht="15" hidden="1" customHeight="1" x14ac:dyDescent="0.3">
      <c r="A32" s="4" t="s">
        <v>5</v>
      </c>
      <c r="B32" s="2" t="s">
        <v>15</v>
      </c>
      <c r="C32" s="3">
        <v>45410</v>
      </c>
      <c r="D32" s="5">
        <v>327.73</v>
      </c>
      <c r="E32">
        <f>YEAR(tCancelleria[[#This Row],[Data]])</f>
        <v>2024</v>
      </c>
      <c r="F32" t="s">
        <v>19</v>
      </c>
      <c r="G32">
        <f>_xlfn.AGGREGATE(3,3,tCancelleria[[#This Row],[Articolo]])</f>
        <v>0</v>
      </c>
    </row>
    <row r="33" spans="1:7" ht="15" hidden="1" customHeight="1" x14ac:dyDescent="0.3">
      <c r="A33" s="4" t="s">
        <v>7</v>
      </c>
      <c r="B33" s="2" t="s">
        <v>16</v>
      </c>
      <c r="C33" s="3">
        <v>44605</v>
      </c>
      <c r="D33" s="5">
        <v>217.52</v>
      </c>
      <c r="E33">
        <f>YEAR(tCancelleria[[#This Row],[Data]])</f>
        <v>2022</v>
      </c>
      <c r="F33" t="s">
        <v>19</v>
      </c>
      <c r="G33">
        <f>_xlfn.AGGREGATE(3,3,tCancelleria[[#This Row],[Articolo]])</f>
        <v>0</v>
      </c>
    </row>
    <row r="34" spans="1:7" hidden="1" x14ac:dyDescent="0.3">
      <c r="A34" s="4" t="s">
        <v>7</v>
      </c>
      <c r="B34" s="2" t="s">
        <v>14</v>
      </c>
      <c r="C34" s="3">
        <v>45285</v>
      </c>
      <c r="D34" s="5">
        <v>858.01</v>
      </c>
      <c r="E34">
        <f>YEAR(tCancelleria[[#This Row],[Data]])</f>
        <v>2023</v>
      </c>
      <c r="F34" t="s">
        <v>19</v>
      </c>
      <c r="G34">
        <f>_xlfn.AGGREGATE(3,3,tCancelleria[[#This Row],[Articolo]])</f>
        <v>0</v>
      </c>
    </row>
    <row r="35" spans="1:7" x14ac:dyDescent="0.3">
      <c r="A35" s="4" t="s">
        <v>4</v>
      </c>
      <c r="B35" s="2" t="s">
        <v>16</v>
      </c>
      <c r="C35" s="3">
        <v>44725</v>
      </c>
      <c r="D35" s="5">
        <v>620.24</v>
      </c>
      <c r="E35">
        <f>YEAR(tCancelleria[[#This Row],[Data]])</f>
        <v>2022</v>
      </c>
      <c r="F35" t="s">
        <v>19</v>
      </c>
      <c r="G35">
        <f>_xlfn.AGGREGATE(3,3,tCancelleria[[#This Row],[Articolo]])</f>
        <v>1</v>
      </c>
    </row>
    <row r="36" spans="1:7" ht="15" hidden="1" customHeight="1" x14ac:dyDescent="0.3">
      <c r="A36" s="4" t="s">
        <v>3</v>
      </c>
      <c r="B36" s="2" t="s">
        <v>13</v>
      </c>
      <c r="C36" s="3">
        <v>45647</v>
      </c>
      <c r="D36" s="5">
        <v>954.01</v>
      </c>
      <c r="E36">
        <f>YEAR(tCancelleria[[#This Row],[Data]])</f>
        <v>2024</v>
      </c>
      <c r="F36" t="s">
        <v>19</v>
      </c>
      <c r="G36">
        <f>_xlfn.AGGREGATE(3,3,tCancelleria[[#This Row],[Articolo]])</f>
        <v>0</v>
      </c>
    </row>
    <row r="37" spans="1:7" ht="15" customHeight="1" x14ac:dyDescent="0.3">
      <c r="A37" s="4" t="s">
        <v>8</v>
      </c>
      <c r="B37" s="2" t="s">
        <v>16</v>
      </c>
      <c r="C37" s="3">
        <v>44877</v>
      </c>
      <c r="D37" s="5">
        <v>966.9</v>
      </c>
      <c r="E37">
        <f>YEAR(tCancelleria[[#This Row],[Data]])</f>
        <v>2022</v>
      </c>
      <c r="F37" t="s">
        <v>19</v>
      </c>
      <c r="G37">
        <f>_xlfn.AGGREGATE(3,3,tCancelleria[[#This Row],[Articolo]])</f>
        <v>1</v>
      </c>
    </row>
    <row r="38" spans="1:7" ht="15" hidden="1" customHeight="1" x14ac:dyDescent="0.3">
      <c r="A38" s="4" t="s">
        <v>7</v>
      </c>
      <c r="B38" s="2" t="s">
        <v>10</v>
      </c>
      <c r="C38" s="3">
        <v>45086</v>
      </c>
      <c r="D38" s="5">
        <v>188.13</v>
      </c>
      <c r="E38">
        <f>YEAR(tCancelleria[[#This Row],[Data]])</f>
        <v>2023</v>
      </c>
      <c r="F38" t="s">
        <v>19</v>
      </c>
      <c r="G38">
        <f>_xlfn.AGGREGATE(3,3,tCancelleria[[#This Row],[Articolo]])</f>
        <v>0</v>
      </c>
    </row>
    <row r="39" spans="1:7" ht="15" hidden="1" customHeight="1" x14ac:dyDescent="0.3">
      <c r="A39" s="4" t="s">
        <v>4</v>
      </c>
      <c r="B39" s="2" t="s">
        <v>13</v>
      </c>
      <c r="C39" s="3">
        <v>45526</v>
      </c>
      <c r="D39" s="5">
        <v>535.87</v>
      </c>
      <c r="E39">
        <f>YEAR(tCancelleria[[#This Row],[Data]])</f>
        <v>2024</v>
      </c>
      <c r="F39" t="s">
        <v>19</v>
      </c>
      <c r="G39">
        <f>_xlfn.AGGREGATE(3,3,tCancelleria[[#This Row],[Articolo]])</f>
        <v>0</v>
      </c>
    </row>
    <row r="40" spans="1:7" ht="15.9" hidden="1" customHeight="1" x14ac:dyDescent="0.3">
      <c r="A40" s="4" t="s">
        <v>5</v>
      </c>
      <c r="B40" s="2" t="s">
        <v>15</v>
      </c>
      <c r="C40" s="3">
        <v>45072</v>
      </c>
      <c r="D40" s="5">
        <v>56.91</v>
      </c>
      <c r="E40">
        <f>YEAR(tCancelleria[[#This Row],[Data]])</f>
        <v>2023</v>
      </c>
      <c r="F40" t="s">
        <v>20</v>
      </c>
      <c r="G40">
        <f>_xlfn.AGGREGATE(3,3,tCancelleria[[#This Row],[Articolo]])</f>
        <v>0</v>
      </c>
    </row>
    <row r="41" spans="1:7" hidden="1" x14ac:dyDescent="0.3">
      <c r="A41" s="4" t="s">
        <v>7</v>
      </c>
      <c r="B41" s="2" t="s">
        <v>13</v>
      </c>
      <c r="C41" s="3">
        <v>45480</v>
      </c>
      <c r="D41" s="5">
        <v>631.19000000000005</v>
      </c>
      <c r="E41">
        <f>YEAR(tCancelleria[[#This Row],[Data]])</f>
        <v>2024</v>
      </c>
      <c r="F41" t="s">
        <v>20</v>
      </c>
      <c r="G41">
        <f>_xlfn.AGGREGATE(3,3,tCancelleria[[#This Row],[Articolo]])</f>
        <v>0</v>
      </c>
    </row>
    <row r="42" spans="1:7" hidden="1" x14ac:dyDescent="0.3">
      <c r="A42" s="4" t="s">
        <v>3</v>
      </c>
      <c r="B42" s="2" t="s">
        <v>15</v>
      </c>
      <c r="C42" s="3">
        <v>45515</v>
      </c>
      <c r="D42" s="5">
        <v>274.8</v>
      </c>
      <c r="E42">
        <f>YEAR(tCancelleria[[#This Row],[Data]])</f>
        <v>2024</v>
      </c>
      <c r="F42" t="s">
        <v>20</v>
      </c>
      <c r="G42">
        <f>_xlfn.AGGREGATE(3,3,tCancelleria[[#This Row],[Articolo]])</f>
        <v>0</v>
      </c>
    </row>
    <row r="43" spans="1:7" x14ac:dyDescent="0.3">
      <c r="A43" s="4" t="s">
        <v>8</v>
      </c>
      <c r="B43" s="2" t="s">
        <v>10</v>
      </c>
      <c r="C43" s="3">
        <v>44776</v>
      </c>
      <c r="D43" s="5">
        <v>815.41</v>
      </c>
      <c r="E43">
        <f>YEAR(tCancelleria[[#This Row],[Data]])</f>
        <v>2022</v>
      </c>
      <c r="F43" t="s">
        <v>20</v>
      </c>
      <c r="G43">
        <f>_xlfn.AGGREGATE(3,3,tCancelleria[[#This Row],[Articolo]])</f>
        <v>1</v>
      </c>
    </row>
    <row r="44" spans="1:7" hidden="1" x14ac:dyDescent="0.3">
      <c r="A44" s="4" t="s">
        <v>7</v>
      </c>
      <c r="B44" s="2" t="s">
        <v>9</v>
      </c>
      <c r="C44" s="3">
        <v>45177</v>
      </c>
      <c r="D44" s="5">
        <v>493.34</v>
      </c>
      <c r="E44">
        <f>YEAR(tCancelleria[[#This Row],[Data]])</f>
        <v>2023</v>
      </c>
      <c r="F44" t="s">
        <v>20</v>
      </c>
      <c r="G44">
        <f>_xlfn.AGGREGATE(3,3,tCancelleria[[#This Row],[Articolo]])</f>
        <v>0</v>
      </c>
    </row>
    <row r="45" spans="1:7" hidden="1" x14ac:dyDescent="0.3">
      <c r="A45" s="4" t="s">
        <v>7</v>
      </c>
      <c r="B45" s="2" t="s">
        <v>15</v>
      </c>
      <c r="C45" s="3">
        <v>45476</v>
      </c>
      <c r="D45" s="5">
        <v>406.59</v>
      </c>
      <c r="E45">
        <f>YEAR(tCancelleria[[#This Row],[Data]])</f>
        <v>2024</v>
      </c>
      <c r="F45" t="s">
        <v>20</v>
      </c>
      <c r="G45">
        <f>_xlfn.AGGREGATE(3,3,tCancelleria[[#This Row],[Articolo]])</f>
        <v>0</v>
      </c>
    </row>
    <row r="46" spans="1:7" hidden="1" x14ac:dyDescent="0.3">
      <c r="A46" s="4" t="s">
        <v>7</v>
      </c>
      <c r="B46" s="2" t="s">
        <v>15</v>
      </c>
      <c r="C46" s="3">
        <v>45599</v>
      </c>
      <c r="D46" s="5">
        <v>111.94</v>
      </c>
      <c r="E46">
        <f>YEAR(tCancelleria[[#This Row],[Data]])</f>
        <v>2024</v>
      </c>
      <c r="F46" t="s">
        <v>20</v>
      </c>
      <c r="G46">
        <f>_xlfn.AGGREGATE(3,3,tCancelleria[[#This Row],[Articolo]])</f>
        <v>0</v>
      </c>
    </row>
    <row r="47" spans="1:7" x14ac:dyDescent="0.3">
      <c r="A47" s="4" t="s">
        <v>8</v>
      </c>
      <c r="B47" s="2" t="s">
        <v>14</v>
      </c>
      <c r="C47" s="3">
        <v>44600</v>
      </c>
      <c r="D47" s="5">
        <v>616.82000000000005</v>
      </c>
      <c r="E47">
        <f>YEAR(tCancelleria[[#This Row],[Data]])</f>
        <v>2022</v>
      </c>
      <c r="F47" t="s">
        <v>20</v>
      </c>
      <c r="G47">
        <f>_xlfn.AGGREGATE(3,3,tCancelleria[[#This Row],[Articolo]])</f>
        <v>1</v>
      </c>
    </row>
    <row r="48" spans="1:7" hidden="1" x14ac:dyDescent="0.3">
      <c r="A48" s="4" t="s">
        <v>6</v>
      </c>
      <c r="B48" s="2" t="s">
        <v>10</v>
      </c>
      <c r="C48" s="3">
        <v>45002</v>
      </c>
      <c r="D48" s="5">
        <v>794.84</v>
      </c>
      <c r="E48">
        <f>YEAR(tCancelleria[[#This Row],[Data]])</f>
        <v>2023</v>
      </c>
      <c r="F48" t="s">
        <v>20</v>
      </c>
      <c r="G48">
        <f>_xlfn.AGGREGATE(3,3,tCancelleria[[#This Row],[Articolo]])</f>
        <v>0</v>
      </c>
    </row>
    <row r="49" spans="1:7" x14ac:dyDescent="0.3">
      <c r="A49" s="4" t="s">
        <v>4</v>
      </c>
      <c r="B49" s="2" t="s">
        <v>16</v>
      </c>
      <c r="C49" s="3">
        <v>44633</v>
      </c>
      <c r="D49" s="5">
        <v>199.88</v>
      </c>
      <c r="E49">
        <f>YEAR(tCancelleria[[#This Row],[Data]])</f>
        <v>2022</v>
      </c>
      <c r="F49" t="s">
        <v>20</v>
      </c>
      <c r="G49">
        <f>_xlfn.AGGREGATE(3,3,tCancelleria[[#This Row],[Articolo]])</f>
        <v>1</v>
      </c>
    </row>
    <row r="50" spans="1:7" hidden="1" x14ac:dyDescent="0.3">
      <c r="A50" s="4" t="s">
        <v>6</v>
      </c>
      <c r="B50" s="2" t="s">
        <v>16</v>
      </c>
      <c r="C50" s="3">
        <v>45154</v>
      </c>
      <c r="D50" s="5">
        <v>988.1</v>
      </c>
      <c r="E50">
        <f>YEAR(tCancelleria[[#This Row],[Data]])</f>
        <v>2023</v>
      </c>
      <c r="F50" t="s">
        <v>20</v>
      </c>
      <c r="G50">
        <f>_xlfn.AGGREGATE(3,3,tCancelleria[[#This Row],[Articolo]])</f>
        <v>0</v>
      </c>
    </row>
    <row r="51" spans="1:7" hidden="1" x14ac:dyDescent="0.3">
      <c r="A51" s="4" t="s">
        <v>8</v>
      </c>
      <c r="B51" s="2" t="s">
        <v>14</v>
      </c>
      <c r="C51" s="3">
        <v>45645</v>
      </c>
      <c r="D51" s="5">
        <v>547.29999999999995</v>
      </c>
      <c r="E51">
        <f>YEAR(tCancelleria[[#This Row],[Data]])</f>
        <v>2024</v>
      </c>
      <c r="F51" t="s">
        <v>20</v>
      </c>
      <c r="G51">
        <f>_xlfn.AGGREGATE(3,3,tCancelleria[[#This Row],[Articolo]])</f>
        <v>0</v>
      </c>
    </row>
    <row r="52" spans="1:7" hidden="1" x14ac:dyDescent="0.3">
      <c r="A52" s="4" t="s">
        <v>7</v>
      </c>
      <c r="B52" s="2" t="s">
        <v>15</v>
      </c>
      <c r="C52" s="3">
        <v>45218</v>
      </c>
      <c r="D52" s="5">
        <v>169.22</v>
      </c>
      <c r="E52">
        <f>YEAR(tCancelleria[[#This Row],[Data]])</f>
        <v>2023</v>
      </c>
      <c r="F52" t="s">
        <v>20</v>
      </c>
      <c r="G52">
        <f>_xlfn.AGGREGATE(3,3,tCancelleria[[#This Row],[Articolo]])</f>
        <v>0</v>
      </c>
    </row>
    <row r="53" spans="1:7" hidden="1" x14ac:dyDescent="0.3">
      <c r="A53" s="4" t="s">
        <v>3</v>
      </c>
      <c r="B53" s="2" t="s">
        <v>15</v>
      </c>
      <c r="C53" s="3">
        <v>45434</v>
      </c>
      <c r="D53" s="5">
        <v>613.96</v>
      </c>
      <c r="E53">
        <f>YEAR(tCancelleria[[#This Row],[Data]])</f>
        <v>2024</v>
      </c>
      <c r="F53" t="s">
        <v>20</v>
      </c>
      <c r="G53">
        <f>_xlfn.AGGREGATE(3,3,tCancelleria[[#This Row],[Articolo]])</f>
        <v>0</v>
      </c>
    </row>
    <row r="54" spans="1:7" hidden="1" x14ac:dyDescent="0.3">
      <c r="A54" s="4" t="s">
        <v>8</v>
      </c>
      <c r="B54" s="2" t="s">
        <v>9</v>
      </c>
      <c r="C54" s="3">
        <v>45338</v>
      </c>
      <c r="D54" s="5">
        <v>443.05</v>
      </c>
      <c r="E54">
        <f>YEAR(tCancelleria[[#This Row],[Data]])</f>
        <v>2024</v>
      </c>
      <c r="F54" t="s">
        <v>20</v>
      </c>
      <c r="G54">
        <f>_xlfn.AGGREGATE(3,3,tCancelleria[[#This Row],[Articolo]])</f>
        <v>0</v>
      </c>
    </row>
    <row r="55" spans="1:7" hidden="1" x14ac:dyDescent="0.3">
      <c r="A55" s="4" t="s">
        <v>4</v>
      </c>
      <c r="B55" s="2" t="s">
        <v>16</v>
      </c>
      <c r="C55" s="3">
        <v>45655</v>
      </c>
      <c r="D55" s="5">
        <v>64.64</v>
      </c>
      <c r="E55">
        <f>YEAR(tCancelleria[[#This Row],[Data]])</f>
        <v>2024</v>
      </c>
      <c r="F55" t="s">
        <v>20</v>
      </c>
      <c r="G55">
        <f>_xlfn.AGGREGATE(3,3,tCancelleria[[#This Row],[Articolo]])</f>
        <v>0</v>
      </c>
    </row>
    <row r="56" spans="1:7" x14ac:dyDescent="0.3">
      <c r="A56" s="4" t="s">
        <v>8</v>
      </c>
      <c r="B56" s="2" t="s">
        <v>10</v>
      </c>
      <c r="C56" s="3">
        <v>44671</v>
      </c>
      <c r="D56" s="5">
        <v>173.1</v>
      </c>
      <c r="E56">
        <f>YEAR(tCancelleria[[#This Row],[Data]])</f>
        <v>2022</v>
      </c>
      <c r="F56" t="s">
        <v>20</v>
      </c>
      <c r="G56">
        <f>_xlfn.AGGREGATE(3,3,tCancelleria[[#This Row],[Articolo]])</f>
        <v>1</v>
      </c>
    </row>
    <row r="57" spans="1:7" x14ac:dyDescent="0.3">
      <c r="A57" s="4" t="s">
        <v>5</v>
      </c>
      <c r="B57" s="2" t="s">
        <v>16</v>
      </c>
      <c r="C57" s="3">
        <v>44709</v>
      </c>
      <c r="D57" s="5">
        <v>763.41</v>
      </c>
      <c r="E57">
        <f>YEAR(tCancelleria[[#This Row],[Data]])</f>
        <v>2022</v>
      </c>
      <c r="F57" t="s">
        <v>20</v>
      </c>
      <c r="G57">
        <f>_xlfn.AGGREGATE(3,3,tCancelleria[[#This Row],[Articolo]])</f>
        <v>1</v>
      </c>
    </row>
    <row r="58" spans="1:7" hidden="1" x14ac:dyDescent="0.3">
      <c r="A58" s="4" t="s">
        <v>5</v>
      </c>
      <c r="B58" s="2" t="s">
        <v>14</v>
      </c>
      <c r="C58" s="3">
        <v>45240</v>
      </c>
      <c r="D58" s="5">
        <v>718.49</v>
      </c>
      <c r="E58">
        <f>YEAR(tCancelleria[[#This Row],[Data]])</f>
        <v>2023</v>
      </c>
      <c r="F58" t="s">
        <v>20</v>
      </c>
      <c r="G58">
        <f>_xlfn.AGGREGATE(3,3,tCancelleria[[#This Row],[Articolo]])</f>
        <v>0</v>
      </c>
    </row>
    <row r="59" spans="1:7" x14ac:dyDescent="0.3">
      <c r="A59" s="4" t="s">
        <v>5</v>
      </c>
      <c r="B59" s="2" t="s">
        <v>14</v>
      </c>
      <c r="C59" s="3">
        <v>44826</v>
      </c>
      <c r="D59" s="5">
        <v>430.12</v>
      </c>
      <c r="E59">
        <f>YEAR(tCancelleria[[#This Row],[Data]])</f>
        <v>2022</v>
      </c>
      <c r="F59" t="s">
        <v>20</v>
      </c>
      <c r="G59">
        <f>_xlfn.AGGREGATE(3,3,tCancelleria[[#This Row],[Articolo]])</f>
        <v>1</v>
      </c>
    </row>
    <row r="60" spans="1:7" hidden="1" x14ac:dyDescent="0.3">
      <c r="A60" s="4" t="s">
        <v>5</v>
      </c>
      <c r="B60" s="2" t="s">
        <v>15</v>
      </c>
      <c r="C60" s="3">
        <v>45624</v>
      </c>
      <c r="D60" s="5">
        <v>724.24</v>
      </c>
      <c r="E60">
        <f>YEAR(tCancelleria[[#This Row],[Data]])</f>
        <v>2024</v>
      </c>
      <c r="F60" t="s">
        <v>20</v>
      </c>
      <c r="G60">
        <f>_xlfn.AGGREGATE(3,3,tCancelleria[[#This Row],[Articolo]])</f>
        <v>0</v>
      </c>
    </row>
    <row r="61" spans="1:7" hidden="1" x14ac:dyDescent="0.3">
      <c r="A61" s="4" t="s">
        <v>7</v>
      </c>
      <c r="B61" s="2" t="s">
        <v>15</v>
      </c>
      <c r="C61" s="3">
        <v>45200</v>
      </c>
      <c r="D61" s="5">
        <v>303.54000000000002</v>
      </c>
      <c r="E61">
        <f>YEAR(tCancelleria[[#This Row],[Data]])</f>
        <v>2023</v>
      </c>
      <c r="F61" t="s">
        <v>20</v>
      </c>
      <c r="G61">
        <f>_xlfn.AGGREGATE(3,3,tCancelleria[[#This Row],[Articolo]])</f>
        <v>0</v>
      </c>
    </row>
    <row r="62" spans="1:7" hidden="1" x14ac:dyDescent="0.3">
      <c r="A62" s="4" t="s">
        <v>7</v>
      </c>
      <c r="B62" s="2" t="s">
        <v>15</v>
      </c>
      <c r="C62" s="3">
        <v>45596</v>
      </c>
      <c r="D62" s="5">
        <v>873.91</v>
      </c>
      <c r="E62">
        <f>YEAR(tCancelleria[[#This Row],[Data]])</f>
        <v>2024</v>
      </c>
      <c r="F62" t="s">
        <v>20</v>
      </c>
      <c r="G62">
        <f>_xlfn.AGGREGATE(3,3,tCancelleria[[#This Row],[Articolo]])</f>
        <v>0</v>
      </c>
    </row>
    <row r="63" spans="1:7" hidden="1" x14ac:dyDescent="0.3">
      <c r="A63" s="4" t="s">
        <v>3</v>
      </c>
      <c r="B63" s="2" t="s">
        <v>13</v>
      </c>
      <c r="C63" s="3">
        <v>45290</v>
      </c>
      <c r="D63" s="5">
        <v>363.49</v>
      </c>
      <c r="E63">
        <f>YEAR(tCancelleria[[#This Row],[Data]])</f>
        <v>2023</v>
      </c>
      <c r="F63" t="s">
        <v>20</v>
      </c>
      <c r="G63">
        <f>_xlfn.AGGREGATE(3,3,tCancelleria[[#This Row],[Articolo]])</f>
        <v>0</v>
      </c>
    </row>
    <row r="64" spans="1:7" hidden="1" x14ac:dyDescent="0.3">
      <c r="A64" s="4" t="s">
        <v>8</v>
      </c>
      <c r="B64" s="2" t="s">
        <v>15</v>
      </c>
      <c r="C64" s="3">
        <v>45403</v>
      </c>
      <c r="D64" s="5">
        <v>288.12</v>
      </c>
      <c r="E64">
        <f>YEAR(tCancelleria[[#This Row],[Data]])</f>
        <v>2024</v>
      </c>
      <c r="F64" t="s">
        <v>20</v>
      </c>
      <c r="G64">
        <f>_xlfn.AGGREGATE(3,3,tCancelleria[[#This Row],[Articolo]])</f>
        <v>0</v>
      </c>
    </row>
    <row r="65" spans="1:7" hidden="1" x14ac:dyDescent="0.3">
      <c r="A65" s="4" t="s">
        <v>3</v>
      </c>
      <c r="B65" s="2" t="s">
        <v>9</v>
      </c>
      <c r="C65" s="3">
        <v>45394</v>
      </c>
      <c r="D65" s="5">
        <v>484.1</v>
      </c>
      <c r="E65">
        <f>YEAR(tCancelleria[[#This Row],[Data]])</f>
        <v>2024</v>
      </c>
      <c r="F65" t="s">
        <v>20</v>
      </c>
      <c r="G65">
        <f>_xlfn.AGGREGATE(3,3,tCancelleria[[#This Row],[Articolo]])</f>
        <v>0</v>
      </c>
    </row>
    <row r="66" spans="1:7" x14ac:dyDescent="0.3">
      <c r="A66" s="4" t="s">
        <v>5</v>
      </c>
      <c r="B66" s="2" t="s">
        <v>15</v>
      </c>
      <c r="C66" s="3">
        <v>44693</v>
      </c>
      <c r="D66" s="5">
        <v>753.62</v>
      </c>
      <c r="E66">
        <f>YEAR(tCancelleria[[#This Row],[Data]])</f>
        <v>2022</v>
      </c>
      <c r="F66" t="s">
        <v>20</v>
      </c>
      <c r="G66">
        <f>_xlfn.AGGREGATE(3,3,tCancelleria[[#This Row],[Articolo]])</f>
        <v>1</v>
      </c>
    </row>
    <row r="67" spans="1:7" x14ac:dyDescent="0.3">
      <c r="A67" s="4" t="s">
        <v>8</v>
      </c>
      <c r="B67" s="2" t="s">
        <v>13</v>
      </c>
      <c r="C67" s="3">
        <v>44763</v>
      </c>
      <c r="D67" s="5">
        <v>143.47999999999999</v>
      </c>
      <c r="E67">
        <f>YEAR(tCancelleria[[#This Row],[Data]])</f>
        <v>2022</v>
      </c>
      <c r="F67" t="s">
        <v>20</v>
      </c>
      <c r="G67">
        <f>_xlfn.AGGREGATE(3,3,tCancelleria[[#This Row],[Articolo]])</f>
        <v>1</v>
      </c>
    </row>
    <row r="68" spans="1:7" hidden="1" x14ac:dyDescent="0.3">
      <c r="A68" s="4" t="s">
        <v>3</v>
      </c>
      <c r="B68" s="2" t="s">
        <v>9</v>
      </c>
      <c r="C68" s="3">
        <v>45353</v>
      </c>
      <c r="D68" s="5">
        <v>752.33</v>
      </c>
      <c r="E68">
        <f>YEAR(tCancelleria[[#This Row],[Data]])</f>
        <v>2024</v>
      </c>
      <c r="F68" t="s">
        <v>20</v>
      </c>
      <c r="G68">
        <f>_xlfn.AGGREGATE(3,3,tCancelleria[[#This Row],[Articolo]])</f>
        <v>0</v>
      </c>
    </row>
    <row r="69" spans="1:7" x14ac:dyDescent="0.3">
      <c r="A69" s="4" t="s">
        <v>4</v>
      </c>
      <c r="B69" s="2" t="s">
        <v>10</v>
      </c>
      <c r="C69" s="3">
        <v>44596</v>
      </c>
      <c r="D69" s="5">
        <v>789.76</v>
      </c>
      <c r="E69">
        <f>YEAR(tCancelleria[[#This Row],[Data]])</f>
        <v>2022</v>
      </c>
      <c r="F69" t="s">
        <v>20</v>
      </c>
      <c r="G69">
        <f>_xlfn.AGGREGATE(3,3,tCancelleria[[#This Row],[Articolo]])</f>
        <v>1</v>
      </c>
    </row>
    <row r="70" spans="1:7" hidden="1" x14ac:dyDescent="0.3">
      <c r="A70" s="4" t="s">
        <v>6</v>
      </c>
      <c r="B70" s="2" t="s">
        <v>9</v>
      </c>
      <c r="C70" s="3">
        <v>45290</v>
      </c>
      <c r="D70" s="5">
        <v>250.57</v>
      </c>
      <c r="E70">
        <f>YEAR(tCancelleria[[#This Row],[Data]])</f>
        <v>2023</v>
      </c>
      <c r="F70" t="s">
        <v>20</v>
      </c>
      <c r="G70">
        <f>_xlfn.AGGREGATE(3,3,tCancelleria[[#This Row],[Articolo]])</f>
        <v>0</v>
      </c>
    </row>
    <row r="71" spans="1:7" hidden="1" x14ac:dyDescent="0.3">
      <c r="A71" s="4" t="s">
        <v>5</v>
      </c>
      <c r="B71" s="2" t="s">
        <v>15</v>
      </c>
      <c r="C71" s="3">
        <v>45185</v>
      </c>
      <c r="D71" s="5">
        <v>873.13</v>
      </c>
      <c r="E71">
        <f>YEAR(tCancelleria[[#This Row],[Data]])</f>
        <v>2023</v>
      </c>
      <c r="F71" t="s">
        <v>21</v>
      </c>
      <c r="G71">
        <f>_xlfn.AGGREGATE(3,3,tCancelleria[[#This Row],[Articolo]])</f>
        <v>0</v>
      </c>
    </row>
    <row r="72" spans="1:7" hidden="1" x14ac:dyDescent="0.3">
      <c r="A72" s="4" t="s">
        <v>4</v>
      </c>
      <c r="B72" s="2" t="s">
        <v>15</v>
      </c>
      <c r="C72" s="3">
        <v>45614</v>
      </c>
      <c r="D72" s="5">
        <v>787.59</v>
      </c>
      <c r="E72">
        <f>YEAR(tCancelleria[[#This Row],[Data]])</f>
        <v>2024</v>
      </c>
      <c r="F72" t="s">
        <v>21</v>
      </c>
      <c r="G72">
        <f>_xlfn.AGGREGATE(3,3,tCancelleria[[#This Row],[Articolo]])</f>
        <v>0</v>
      </c>
    </row>
    <row r="73" spans="1:7" hidden="1" x14ac:dyDescent="0.3">
      <c r="A73" s="4" t="s">
        <v>6</v>
      </c>
      <c r="B73" s="2" t="s">
        <v>14</v>
      </c>
      <c r="C73" s="3">
        <v>45550</v>
      </c>
      <c r="D73" s="5">
        <v>518.61</v>
      </c>
      <c r="E73">
        <f>YEAR(tCancelleria[[#This Row],[Data]])</f>
        <v>2024</v>
      </c>
      <c r="F73" t="s">
        <v>21</v>
      </c>
      <c r="G73">
        <f>_xlfn.AGGREGATE(3,3,tCancelleria[[#This Row],[Articolo]])</f>
        <v>0</v>
      </c>
    </row>
    <row r="74" spans="1:7" hidden="1" x14ac:dyDescent="0.3">
      <c r="A74" s="4" t="s">
        <v>5</v>
      </c>
      <c r="B74" s="2" t="s">
        <v>14</v>
      </c>
      <c r="C74" s="3">
        <v>45567</v>
      </c>
      <c r="D74" s="5">
        <v>356.72</v>
      </c>
      <c r="E74">
        <f>YEAR(tCancelleria[[#This Row],[Data]])</f>
        <v>2024</v>
      </c>
      <c r="F74" t="s">
        <v>21</v>
      </c>
      <c r="G74">
        <f>_xlfn.AGGREGATE(3,3,tCancelleria[[#This Row],[Articolo]])</f>
        <v>0</v>
      </c>
    </row>
    <row r="75" spans="1:7" hidden="1" x14ac:dyDescent="0.3">
      <c r="A75" s="4" t="s">
        <v>4</v>
      </c>
      <c r="B75" s="2" t="s">
        <v>13</v>
      </c>
      <c r="C75" s="3">
        <v>45454</v>
      </c>
      <c r="D75" s="5">
        <v>691.11</v>
      </c>
      <c r="E75">
        <f>YEAR(tCancelleria[[#This Row],[Data]])</f>
        <v>2024</v>
      </c>
      <c r="F75" t="s">
        <v>21</v>
      </c>
      <c r="G75">
        <f>_xlfn.AGGREGATE(3,3,tCancelleria[[#This Row],[Articolo]])</f>
        <v>0</v>
      </c>
    </row>
    <row r="76" spans="1:7" hidden="1" x14ac:dyDescent="0.3">
      <c r="A76" s="4" t="s">
        <v>7</v>
      </c>
      <c r="B76" s="2" t="s">
        <v>16</v>
      </c>
      <c r="C76" s="3">
        <v>45633</v>
      </c>
      <c r="D76" s="5">
        <v>317.67</v>
      </c>
      <c r="E76">
        <f>YEAR(tCancelleria[[#This Row],[Data]])</f>
        <v>2024</v>
      </c>
      <c r="F76" t="s">
        <v>21</v>
      </c>
      <c r="G76">
        <f>_xlfn.AGGREGATE(3,3,tCancelleria[[#This Row],[Articolo]])</f>
        <v>0</v>
      </c>
    </row>
    <row r="77" spans="1:7" hidden="1" x14ac:dyDescent="0.3">
      <c r="A77" s="4" t="s">
        <v>4</v>
      </c>
      <c r="B77" s="2" t="s">
        <v>15</v>
      </c>
      <c r="C77" s="3">
        <v>45377</v>
      </c>
      <c r="D77" s="5">
        <v>268.08</v>
      </c>
      <c r="E77">
        <f>YEAR(tCancelleria[[#This Row],[Data]])</f>
        <v>2024</v>
      </c>
      <c r="F77" t="s">
        <v>21</v>
      </c>
      <c r="G77">
        <f>_xlfn.AGGREGATE(3,3,tCancelleria[[#This Row],[Articolo]])</f>
        <v>0</v>
      </c>
    </row>
    <row r="78" spans="1:7" hidden="1" x14ac:dyDescent="0.3">
      <c r="A78" s="4" t="s">
        <v>4</v>
      </c>
      <c r="B78" s="2" t="s">
        <v>15</v>
      </c>
      <c r="C78" s="3">
        <v>45554</v>
      </c>
      <c r="D78" s="5">
        <v>847.77</v>
      </c>
      <c r="E78">
        <f>YEAR(tCancelleria[[#This Row],[Data]])</f>
        <v>2024</v>
      </c>
      <c r="F78" t="s">
        <v>21</v>
      </c>
      <c r="G78">
        <f>_xlfn.AGGREGATE(3,3,tCancelleria[[#This Row],[Articolo]])</f>
        <v>0</v>
      </c>
    </row>
    <row r="79" spans="1:7" hidden="1" x14ac:dyDescent="0.3">
      <c r="A79" s="4" t="s">
        <v>6</v>
      </c>
      <c r="B79" s="2" t="s">
        <v>10</v>
      </c>
      <c r="C79" s="3">
        <v>45334</v>
      </c>
      <c r="D79" s="5">
        <v>821.46</v>
      </c>
      <c r="E79">
        <f>YEAR(tCancelleria[[#This Row],[Data]])</f>
        <v>2024</v>
      </c>
      <c r="F79" t="s">
        <v>21</v>
      </c>
      <c r="G79">
        <f>_xlfn.AGGREGATE(3,3,tCancelleria[[#This Row],[Articolo]])</f>
        <v>0</v>
      </c>
    </row>
    <row r="80" spans="1:7" hidden="1" x14ac:dyDescent="0.3">
      <c r="A80" s="4" t="s">
        <v>6</v>
      </c>
      <c r="B80" s="2" t="s">
        <v>14</v>
      </c>
      <c r="C80" s="3">
        <v>45281</v>
      </c>
      <c r="D80" s="5">
        <v>691.53</v>
      </c>
      <c r="E80">
        <f>YEAR(tCancelleria[[#This Row],[Data]])</f>
        <v>2023</v>
      </c>
      <c r="F80" t="s">
        <v>21</v>
      </c>
      <c r="G80">
        <f>_xlfn.AGGREGATE(3,3,tCancelleria[[#This Row],[Articolo]])</f>
        <v>0</v>
      </c>
    </row>
    <row r="81" spans="1:7" hidden="1" x14ac:dyDescent="0.3">
      <c r="A81" s="4" t="s">
        <v>3</v>
      </c>
      <c r="B81" s="2" t="s">
        <v>15</v>
      </c>
      <c r="C81" s="3">
        <v>44820</v>
      </c>
      <c r="D81" s="5">
        <v>847.65</v>
      </c>
      <c r="E81">
        <f>YEAR(tCancelleria[[#This Row],[Data]])</f>
        <v>2022</v>
      </c>
      <c r="F81" t="s">
        <v>21</v>
      </c>
      <c r="G81">
        <f>_xlfn.AGGREGATE(3,3,tCancelleria[[#This Row],[Articolo]])</f>
        <v>0</v>
      </c>
    </row>
    <row r="82" spans="1:7" hidden="1" x14ac:dyDescent="0.3">
      <c r="A82" s="4" t="s">
        <v>5</v>
      </c>
      <c r="B82" s="2" t="s">
        <v>10</v>
      </c>
      <c r="C82" s="3">
        <v>45331</v>
      </c>
      <c r="D82" s="5">
        <v>497.83</v>
      </c>
      <c r="E82">
        <f>YEAR(tCancelleria[[#This Row],[Data]])</f>
        <v>2024</v>
      </c>
      <c r="F82" t="s">
        <v>21</v>
      </c>
      <c r="G82">
        <f>_xlfn.AGGREGATE(3,3,tCancelleria[[#This Row],[Articolo]])</f>
        <v>0</v>
      </c>
    </row>
    <row r="83" spans="1:7" hidden="1" x14ac:dyDescent="0.3">
      <c r="A83" s="4" t="s">
        <v>8</v>
      </c>
      <c r="B83" s="2" t="s">
        <v>14</v>
      </c>
      <c r="C83" s="3">
        <v>45589</v>
      </c>
      <c r="D83" s="5">
        <v>59.16</v>
      </c>
      <c r="E83">
        <f>YEAR(tCancelleria[[#This Row],[Data]])</f>
        <v>2024</v>
      </c>
      <c r="F83" t="s">
        <v>21</v>
      </c>
      <c r="G83">
        <f>_xlfn.AGGREGATE(3,3,tCancelleria[[#This Row],[Articolo]])</f>
        <v>0</v>
      </c>
    </row>
    <row r="84" spans="1:7" hidden="1" x14ac:dyDescent="0.3">
      <c r="A84" s="4" t="s">
        <v>7</v>
      </c>
      <c r="B84" s="2" t="s">
        <v>14</v>
      </c>
      <c r="C84" s="3">
        <v>45111</v>
      </c>
      <c r="D84" s="5">
        <v>412.3</v>
      </c>
      <c r="E84">
        <f>YEAR(tCancelleria[[#This Row],[Data]])</f>
        <v>2023</v>
      </c>
      <c r="F84" t="s">
        <v>21</v>
      </c>
      <c r="G84">
        <f>_xlfn.AGGREGATE(3,3,tCancelleria[[#This Row],[Articolo]])</f>
        <v>0</v>
      </c>
    </row>
    <row r="85" spans="1:7" hidden="1" x14ac:dyDescent="0.3">
      <c r="A85" s="4" t="s">
        <v>4</v>
      </c>
      <c r="B85" s="2" t="s">
        <v>14</v>
      </c>
      <c r="C85" s="3">
        <v>45181</v>
      </c>
      <c r="D85" s="5">
        <v>398.74</v>
      </c>
      <c r="E85">
        <f>YEAR(tCancelleria[[#This Row],[Data]])</f>
        <v>2023</v>
      </c>
      <c r="F85" t="s">
        <v>21</v>
      </c>
      <c r="G85">
        <f>_xlfn.AGGREGATE(3,3,tCancelleria[[#This Row],[Articolo]])</f>
        <v>0</v>
      </c>
    </row>
    <row r="86" spans="1:7" hidden="1" x14ac:dyDescent="0.3">
      <c r="A86" s="4" t="s">
        <v>3</v>
      </c>
      <c r="B86" s="2" t="s">
        <v>16</v>
      </c>
      <c r="C86" s="3">
        <v>45238</v>
      </c>
      <c r="D86" s="5">
        <v>454.38</v>
      </c>
      <c r="E86">
        <f>YEAR(tCancelleria[[#This Row],[Data]])</f>
        <v>2023</v>
      </c>
      <c r="F86" t="s">
        <v>21</v>
      </c>
      <c r="G86">
        <f>_xlfn.AGGREGATE(3,3,tCancelleria[[#This Row],[Articolo]])</f>
        <v>0</v>
      </c>
    </row>
    <row r="87" spans="1:7" hidden="1" x14ac:dyDescent="0.3">
      <c r="A87" s="4" t="s">
        <v>7</v>
      </c>
      <c r="B87" s="2" t="s">
        <v>9</v>
      </c>
      <c r="C87" s="3">
        <v>45170</v>
      </c>
      <c r="D87" s="5">
        <v>115.31</v>
      </c>
      <c r="E87">
        <f>YEAR(tCancelleria[[#This Row],[Data]])</f>
        <v>2023</v>
      </c>
      <c r="F87" t="s">
        <v>21</v>
      </c>
      <c r="G87">
        <f>_xlfn.AGGREGATE(3,3,tCancelleria[[#This Row],[Articolo]])</f>
        <v>0</v>
      </c>
    </row>
    <row r="88" spans="1:7" hidden="1" x14ac:dyDescent="0.3">
      <c r="A88" s="4" t="s">
        <v>3</v>
      </c>
      <c r="B88" s="2" t="s">
        <v>10</v>
      </c>
      <c r="C88" s="3">
        <v>44911</v>
      </c>
      <c r="D88" s="5">
        <v>347.7</v>
      </c>
      <c r="E88">
        <f>YEAR(tCancelleria[[#This Row],[Data]])</f>
        <v>2022</v>
      </c>
      <c r="F88" t="s">
        <v>21</v>
      </c>
      <c r="G88">
        <f>_xlfn.AGGREGATE(3,3,tCancelleria[[#This Row],[Articolo]])</f>
        <v>0</v>
      </c>
    </row>
    <row r="89" spans="1:7" hidden="1" x14ac:dyDescent="0.3">
      <c r="A89" s="4" t="s">
        <v>6</v>
      </c>
      <c r="B89" s="2" t="s">
        <v>14</v>
      </c>
      <c r="C89" s="3">
        <v>45018</v>
      </c>
      <c r="D89" s="5">
        <v>483.92</v>
      </c>
      <c r="E89">
        <f>YEAR(tCancelleria[[#This Row],[Data]])</f>
        <v>2023</v>
      </c>
      <c r="F89" t="s">
        <v>21</v>
      </c>
      <c r="G89">
        <f>_xlfn.AGGREGATE(3,3,tCancelleria[[#This Row],[Articolo]])</f>
        <v>0</v>
      </c>
    </row>
    <row r="90" spans="1:7" hidden="1" x14ac:dyDescent="0.3">
      <c r="A90" s="4" t="s">
        <v>6</v>
      </c>
      <c r="B90" s="2" t="s">
        <v>16</v>
      </c>
      <c r="C90" s="3">
        <v>45476</v>
      </c>
      <c r="D90" s="5">
        <v>112.62</v>
      </c>
      <c r="E90">
        <f>YEAR(tCancelleria[[#This Row],[Data]])</f>
        <v>2024</v>
      </c>
      <c r="F90" t="s">
        <v>21</v>
      </c>
      <c r="G90">
        <f>_xlfn.AGGREGATE(3,3,tCancelleria[[#This Row],[Articolo]])</f>
        <v>0</v>
      </c>
    </row>
    <row r="91" spans="1:7" x14ac:dyDescent="0.3">
      <c r="A91" s="4" t="s">
        <v>4</v>
      </c>
      <c r="B91" s="2" t="s">
        <v>14</v>
      </c>
      <c r="C91" s="3">
        <v>44766</v>
      </c>
      <c r="D91" s="5">
        <v>193.1</v>
      </c>
      <c r="E91">
        <f>YEAR(tCancelleria[[#This Row],[Data]])</f>
        <v>2022</v>
      </c>
      <c r="F91" t="s">
        <v>21</v>
      </c>
      <c r="G91">
        <f>_xlfn.AGGREGATE(3,3,tCancelleria[[#This Row],[Articolo]])</f>
        <v>1</v>
      </c>
    </row>
    <row r="92" spans="1:7" hidden="1" x14ac:dyDescent="0.3">
      <c r="A92" s="4" t="s">
        <v>5</v>
      </c>
      <c r="B92" s="2" t="s">
        <v>15</v>
      </c>
      <c r="C92" s="3">
        <v>45421</v>
      </c>
      <c r="D92" s="5">
        <v>276.32</v>
      </c>
      <c r="E92">
        <f>YEAR(tCancelleria[[#This Row],[Data]])</f>
        <v>2024</v>
      </c>
      <c r="F92" t="s">
        <v>21</v>
      </c>
      <c r="G92">
        <f>_xlfn.AGGREGATE(3,3,tCancelleria[[#This Row],[Articolo]])</f>
        <v>0</v>
      </c>
    </row>
    <row r="93" spans="1:7" hidden="1" x14ac:dyDescent="0.3">
      <c r="A93" s="4" t="s">
        <v>8</v>
      </c>
      <c r="B93" s="2" t="s">
        <v>13</v>
      </c>
      <c r="C93" s="3">
        <v>45050</v>
      </c>
      <c r="D93" s="5">
        <v>701.71</v>
      </c>
      <c r="E93">
        <f>YEAR(tCancelleria[[#This Row],[Data]])</f>
        <v>2023</v>
      </c>
      <c r="F93" t="s">
        <v>21</v>
      </c>
      <c r="G93">
        <f>_xlfn.AGGREGATE(3,3,tCancelleria[[#This Row],[Articolo]])</f>
        <v>0</v>
      </c>
    </row>
    <row r="94" spans="1:7" hidden="1" x14ac:dyDescent="0.3">
      <c r="A94" s="4" t="s">
        <v>5</v>
      </c>
      <c r="B94" s="2" t="s">
        <v>16</v>
      </c>
      <c r="C94" s="3">
        <v>45594</v>
      </c>
      <c r="D94" s="5">
        <v>101.27</v>
      </c>
      <c r="E94">
        <f>YEAR(tCancelleria[[#This Row],[Data]])</f>
        <v>2024</v>
      </c>
      <c r="F94" t="s">
        <v>21</v>
      </c>
      <c r="G94">
        <f>_xlfn.AGGREGATE(3,3,tCancelleria[[#This Row],[Articolo]])</f>
        <v>0</v>
      </c>
    </row>
    <row r="95" spans="1:7" hidden="1" x14ac:dyDescent="0.3">
      <c r="A95" s="4" t="s">
        <v>3</v>
      </c>
      <c r="B95" s="2" t="s">
        <v>13</v>
      </c>
      <c r="C95" s="3">
        <v>45523</v>
      </c>
      <c r="D95" s="5">
        <v>514.53</v>
      </c>
      <c r="E95">
        <f>YEAR(tCancelleria[[#This Row],[Data]])</f>
        <v>2024</v>
      </c>
      <c r="F95" t="s">
        <v>21</v>
      </c>
      <c r="G95">
        <f>_xlfn.AGGREGATE(3,3,tCancelleria[[#This Row],[Articolo]])</f>
        <v>0</v>
      </c>
    </row>
    <row r="96" spans="1:7" hidden="1" x14ac:dyDescent="0.3">
      <c r="A96" s="4" t="s">
        <v>4</v>
      </c>
      <c r="B96" s="2" t="s">
        <v>10</v>
      </c>
      <c r="C96" s="3">
        <v>44970</v>
      </c>
      <c r="D96" s="5">
        <v>824.94</v>
      </c>
      <c r="E96">
        <f>YEAR(tCancelleria[[#This Row],[Data]])</f>
        <v>2023</v>
      </c>
      <c r="F96" t="s">
        <v>21</v>
      </c>
      <c r="G96">
        <f>_xlfn.AGGREGATE(3,3,tCancelleria[[#This Row],[Articolo]])</f>
        <v>0</v>
      </c>
    </row>
    <row r="97" spans="1:7" hidden="1" x14ac:dyDescent="0.3">
      <c r="A97" s="4" t="s">
        <v>3</v>
      </c>
      <c r="B97" s="2" t="s">
        <v>9</v>
      </c>
      <c r="C97" s="3">
        <v>44727</v>
      </c>
      <c r="D97" s="5">
        <v>860.85</v>
      </c>
      <c r="E97">
        <f>YEAR(tCancelleria[[#This Row],[Data]])</f>
        <v>2022</v>
      </c>
      <c r="F97" t="s">
        <v>21</v>
      </c>
      <c r="G97">
        <f>_xlfn.AGGREGATE(3,3,tCancelleria[[#This Row],[Articolo]])</f>
        <v>0</v>
      </c>
    </row>
    <row r="98" spans="1:7" x14ac:dyDescent="0.3">
      <c r="A98" s="4" t="s">
        <v>4</v>
      </c>
      <c r="B98" s="2" t="s">
        <v>16</v>
      </c>
      <c r="C98" s="3">
        <v>44766</v>
      </c>
      <c r="D98" s="5">
        <v>385.23</v>
      </c>
      <c r="E98">
        <f>YEAR(tCancelleria[[#This Row],[Data]])</f>
        <v>2022</v>
      </c>
      <c r="F98" t="s">
        <v>21</v>
      </c>
      <c r="G98">
        <f>_xlfn.AGGREGATE(3,3,tCancelleria[[#This Row],[Articolo]])</f>
        <v>1</v>
      </c>
    </row>
    <row r="99" spans="1:7" hidden="1" x14ac:dyDescent="0.3">
      <c r="A99" s="4" t="s">
        <v>6</v>
      </c>
      <c r="B99" s="2" t="s">
        <v>15</v>
      </c>
      <c r="C99" s="3">
        <v>45234</v>
      </c>
      <c r="D99" s="5">
        <v>858.57</v>
      </c>
      <c r="E99">
        <f>YEAR(tCancelleria[[#This Row],[Data]])</f>
        <v>2023</v>
      </c>
      <c r="F99" t="s">
        <v>21</v>
      </c>
      <c r="G99">
        <f>_xlfn.AGGREGATE(3,3,tCancelleria[[#This Row],[Articolo]])</f>
        <v>0</v>
      </c>
    </row>
    <row r="100" spans="1:7" x14ac:dyDescent="0.3">
      <c r="A100" s="4" t="s">
        <v>4</v>
      </c>
      <c r="B100" s="2" t="s">
        <v>9</v>
      </c>
      <c r="C100" s="3">
        <v>44888</v>
      </c>
      <c r="D100" s="5">
        <v>726.62</v>
      </c>
      <c r="E100">
        <f>YEAR(tCancelleria[[#This Row],[Data]])</f>
        <v>2022</v>
      </c>
      <c r="F100" t="s">
        <v>21</v>
      </c>
      <c r="G100">
        <f>_xlfn.AGGREGATE(3,3,tCancelleria[[#This Row],[Articolo]])</f>
        <v>1</v>
      </c>
    </row>
    <row r="101" spans="1:7" hidden="1" x14ac:dyDescent="0.3">
      <c r="A101" s="4" t="s">
        <v>5</v>
      </c>
      <c r="B101" s="2" t="s">
        <v>13</v>
      </c>
      <c r="C101" s="3">
        <v>45150</v>
      </c>
      <c r="D101" s="5">
        <v>971.47</v>
      </c>
      <c r="E101">
        <f>YEAR(tCancelleria[[#This Row],[Data]])</f>
        <v>2023</v>
      </c>
      <c r="F101" t="s">
        <v>21</v>
      </c>
      <c r="G101">
        <f>_xlfn.AGGREGATE(3,3,tCancelleria[[#This Row],[Articolo]])</f>
        <v>0</v>
      </c>
    </row>
    <row r="102" spans="1:7" hidden="1" x14ac:dyDescent="0.3">
      <c r="A102" s="4" t="s">
        <v>3</v>
      </c>
      <c r="B102" s="2" t="s">
        <v>15</v>
      </c>
      <c r="C102" s="3">
        <v>45514</v>
      </c>
      <c r="D102" s="5">
        <v>936.34</v>
      </c>
      <c r="E102">
        <f>YEAR(tCancelleria[[#This Row],[Data]])</f>
        <v>2024</v>
      </c>
      <c r="F102" t="s">
        <v>21</v>
      </c>
      <c r="G102">
        <f>_xlfn.AGGREGATE(3,3,tCancelleria[[#This Row],[Articolo]])</f>
        <v>0</v>
      </c>
    </row>
    <row r="103" spans="1:7" hidden="1" x14ac:dyDescent="0.3">
      <c r="A103" s="4" t="s">
        <v>4</v>
      </c>
      <c r="B103" s="2" t="s">
        <v>9</v>
      </c>
      <c r="C103" s="3">
        <v>45246</v>
      </c>
      <c r="D103" s="5">
        <v>367.49</v>
      </c>
      <c r="E103">
        <f>YEAR(tCancelleria[[#This Row],[Data]])</f>
        <v>2023</v>
      </c>
      <c r="F103" t="s">
        <v>21</v>
      </c>
      <c r="G103">
        <f>_xlfn.AGGREGATE(3,3,tCancelleria[[#This Row],[Articolo]])</f>
        <v>0</v>
      </c>
    </row>
    <row r="104" spans="1:7" hidden="1" x14ac:dyDescent="0.3">
      <c r="A104" s="4" t="s">
        <v>5</v>
      </c>
      <c r="B104" s="2" t="s">
        <v>16</v>
      </c>
      <c r="C104" s="3">
        <v>45431</v>
      </c>
      <c r="D104" s="5">
        <v>187.18</v>
      </c>
      <c r="E104">
        <f>YEAR(tCancelleria[[#This Row],[Data]])</f>
        <v>2024</v>
      </c>
      <c r="F104" t="s">
        <v>21</v>
      </c>
      <c r="G104">
        <f>_xlfn.AGGREGATE(3,3,tCancelleria[[#This Row],[Articolo]])</f>
        <v>0</v>
      </c>
    </row>
    <row r="105" spans="1:7" x14ac:dyDescent="0.3">
      <c r="A105" s="4" t="s">
        <v>8</v>
      </c>
      <c r="B105" s="2" t="s">
        <v>10</v>
      </c>
      <c r="C105" s="3">
        <v>44799</v>
      </c>
      <c r="D105" s="5">
        <v>502.6</v>
      </c>
      <c r="E105">
        <f>YEAR(tCancelleria[[#This Row],[Data]])</f>
        <v>2022</v>
      </c>
      <c r="F105" t="s">
        <v>21</v>
      </c>
      <c r="G105">
        <f>_xlfn.AGGREGATE(3,3,tCancelleria[[#This Row],[Articolo]])</f>
        <v>1</v>
      </c>
    </row>
    <row r="106" spans="1:7" hidden="1" x14ac:dyDescent="0.3">
      <c r="A106" s="4" t="s">
        <v>6</v>
      </c>
      <c r="B106" s="2" t="s">
        <v>10</v>
      </c>
      <c r="C106" s="3">
        <v>45199</v>
      </c>
      <c r="D106" s="5">
        <v>243.81</v>
      </c>
      <c r="E106">
        <f>YEAR(tCancelleria[[#This Row],[Data]])</f>
        <v>2023</v>
      </c>
      <c r="F106" t="s">
        <v>21</v>
      </c>
      <c r="G106">
        <f>_xlfn.AGGREGATE(3,3,tCancelleria[[#This Row],[Articolo]])</f>
        <v>0</v>
      </c>
    </row>
    <row r="107" spans="1:7" hidden="1" x14ac:dyDescent="0.3">
      <c r="A107" s="4" t="s">
        <v>5</v>
      </c>
      <c r="B107" s="2" t="s">
        <v>13</v>
      </c>
      <c r="C107" s="3">
        <v>45123</v>
      </c>
      <c r="D107" s="5">
        <v>69.39</v>
      </c>
      <c r="E107">
        <f>YEAR(tCancelleria[[#This Row],[Data]])</f>
        <v>2023</v>
      </c>
      <c r="F107" t="s">
        <v>21</v>
      </c>
      <c r="G107">
        <f>_xlfn.AGGREGATE(3,3,tCancelleria[[#This Row],[Articolo]])</f>
        <v>0</v>
      </c>
    </row>
    <row r="108" spans="1:7" hidden="1" x14ac:dyDescent="0.3">
      <c r="A108" s="4" t="s">
        <v>3</v>
      </c>
      <c r="B108" s="2" t="s">
        <v>16</v>
      </c>
      <c r="C108" s="3">
        <v>45093</v>
      </c>
      <c r="D108" s="5">
        <v>668.22</v>
      </c>
      <c r="E108">
        <f>YEAR(tCancelleria[[#This Row],[Data]])</f>
        <v>2023</v>
      </c>
      <c r="F108" t="s">
        <v>21</v>
      </c>
      <c r="G108">
        <f>_xlfn.AGGREGATE(3,3,tCancelleria[[#This Row],[Articolo]])</f>
        <v>0</v>
      </c>
    </row>
    <row r="109" spans="1:7" hidden="1" x14ac:dyDescent="0.3">
      <c r="A109" s="4" t="s">
        <v>7</v>
      </c>
      <c r="B109" s="2" t="s">
        <v>16</v>
      </c>
      <c r="C109" s="3">
        <v>44702</v>
      </c>
      <c r="D109" s="5">
        <v>818.38</v>
      </c>
      <c r="E109">
        <f>YEAR(tCancelleria[[#This Row],[Data]])</f>
        <v>2022</v>
      </c>
      <c r="F109" t="s">
        <v>21</v>
      </c>
      <c r="G109">
        <f>_xlfn.AGGREGATE(3,3,tCancelleria[[#This Row],[Articolo]])</f>
        <v>0</v>
      </c>
    </row>
    <row r="110" spans="1:7" hidden="1" x14ac:dyDescent="0.3">
      <c r="A110" s="4" t="s">
        <v>6</v>
      </c>
      <c r="B110" s="2" t="s">
        <v>15</v>
      </c>
      <c r="C110" s="3">
        <v>44824</v>
      </c>
      <c r="D110" s="5">
        <v>113.32</v>
      </c>
      <c r="E110">
        <f>YEAR(tCancelleria[[#This Row],[Data]])</f>
        <v>2022</v>
      </c>
      <c r="F110" t="s">
        <v>21</v>
      </c>
      <c r="G110">
        <f>_xlfn.AGGREGATE(3,3,tCancelleria[[#This Row],[Articolo]])</f>
        <v>0</v>
      </c>
    </row>
    <row r="111" spans="1:7" hidden="1" x14ac:dyDescent="0.3">
      <c r="A111" s="4" t="s">
        <v>5</v>
      </c>
      <c r="B111" s="2" t="s">
        <v>15</v>
      </c>
      <c r="C111" s="3">
        <v>45495</v>
      </c>
      <c r="D111" s="5">
        <v>719.42</v>
      </c>
      <c r="E111">
        <f>YEAR(tCancelleria[[#This Row],[Data]])</f>
        <v>2024</v>
      </c>
      <c r="F111" t="s">
        <v>22</v>
      </c>
      <c r="G111">
        <f>_xlfn.AGGREGATE(3,3,tCancelleria[[#This Row],[Articolo]])</f>
        <v>0</v>
      </c>
    </row>
    <row r="112" spans="1:7" x14ac:dyDescent="0.3">
      <c r="A112" s="4" t="s">
        <v>5</v>
      </c>
      <c r="B112" s="2" t="s">
        <v>14</v>
      </c>
      <c r="C112" s="3">
        <v>44588</v>
      </c>
      <c r="D112" s="5">
        <v>493.16</v>
      </c>
      <c r="E112">
        <f>YEAR(tCancelleria[[#This Row],[Data]])</f>
        <v>2022</v>
      </c>
      <c r="F112" t="s">
        <v>22</v>
      </c>
      <c r="G112">
        <f>_xlfn.AGGREGATE(3,3,tCancelleria[[#This Row],[Articolo]])</f>
        <v>1</v>
      </c>
    </row>
    <row r="113" spans="1:7" hidden="1" x14ac:dyDescent="0.3">
      <c r="A113" s="4" t="s">
        <v>4</v>
      </c>
      <c r="B113" s="2" t="s">
        <v>16</v>
      </c>
      <c r="C113" s="3">
        <v>45412</v>
      </c>
      <c r="D113" s="5">
        <v>286.99</v>
      </c>
      <c r="E113">
        <f>YEAR(tCancelleria[[#This Row],[Data]])</f>
        <v>2024</v>
      </c>
      <c r="F113" t="s">
        <v>22</v>
      </c>
      <c r="G113">
        <f>_xlfn.AGGREGATE(3,3,tCancelleria[[#This Row],[Articolo]])</f>
        <v>0</v>
      </c>
    </row>
    <row r="114" spans="1:7" hidden="1" x14ac:dyDescent="0.3">
      <c r="A114" s="4" t="s">
        <v>3</v>
      </c>
      <c r="B114" s="2" t="s">
        <v>14</v>
      </c>
      <c r="C114" s="3">
        <v>44640</v>
      </c>
      <c r="D114" s="5">
        <v>370.28</v>
      </c>
      <c r="E114">
        <f>YEAR(tCancelleria[[#This Row],[Data]])</f>
        <v>2022</v>
      </c>
      <c r="F114" t="s">
        <v>22</v>
      </c>
      <c r="G114">
        <f>_xlfn.AGGREGATE(3,3,tCancelleria[[#This Row],[Articolo]])</f>
        <v>0</v>
      </c>
    </row>
    <row r="115" spans="1:7" x14ac:dyDescent="0.3">
      <c r="A115" s="4" t="s">
        <v>5</v>
      </c>
      <c r="B115" s="2" t="s">
        <v>15</v>
      </c>
      <c r="C115" s="3">
        <v>44698</v>
      </c>
      <c r="D115" s="5">
        <v>265.97000000000003</v>
      </c>
      <c r="E115">
        <f>YEAR(tCancelleria[[#This Row],[Data]])</f>
        <v>2022</v>
      </c>
      <c r="F115" t="s">
        <v>22</v>
      </c>
      <c r="G115">
        <f>_xlfn.AGGREGATE(3,3,tCancelleria[[#This Row],[Articolo]])</f>
        <v>1</v>
      </c>
    </row>
    <row r="116" spans="1:7" x14ac:dyDescent="0.3">
      <c r="A116" s="4" t="s">
        <v>4</v>
      </c>
      <c r="B116" s="2" t="s">
        <v>13</v>
      </c>
      <c r="C116" s="3">
        <v>44640</v>
      </c>
      <c r="D116" s="5">
        <v>400.67</v>
      </c>
      <c r="E116">
        <f>YEAR(tCancelleria[[#This Row],[Data]])</f>
        <v>2022</v>
      </c>
      <c r="F116" t="s">
        <v>22</v>
      </c>
      <c r="G116">
        <f>_xlfn.AGGREGATE(3,3,tCancelleria[[#This Row],[Articolo]])</f>
        <v>1</v>
      </c>
    </row>
    <row r="117" spans="1:7" x14ac:dyDescent="0.3">
      <c r="A117" s="4" t="s">
        <v>4</v>
      </c>
      <c r="B117" s="2" t="s">
        <v>15</v>
      </c>
      <c r="C117" s="3">
        <v>44680</v>
      </c>
      <c r="D117" s="5">
        <v>966.51</v>
      </c>
      <c r="E117">
        <f>YEAR(tCancelleria[[#This Row],[Data]])</f>
        <v>2022</v>
      </c>
      <c r="F117" t="s">
        <v>22</v>
      </c>
      <c r="G117">
        <f>_xlfn.AGGREGATE(3,3,tCancelleria[[#This Row],[Articolo]])</f>
        <v>1</v>
      </c>
    </row>
    <row r="118" spans="1:7" hidden="1" x14ac:dyDescent="0.3">
      <c r="A118" s="4" t="s">
        <v>3</v>
      </c>
      <c r="B118" s="2" t="s">
        <v>13</v>
      </c>
      <c r="C118" s="3">
        <v>44608</v>
      </c>
      <c r="D118" s="5">
        <v>702.79</v>
      </c>
      <c r="E118">
        <f>YEAR(tCancelleria[[#This Row],[Data]])</f>
        <v>2022</v>
      </c>
      <c r="F118" t="s">
        <v>22</v>
      </c>
      <c r="G118">
        <f>_xlfn.AGGREGATE(3,3,tCancelleria[[#This Row],[Articolo]])</f>
        <v>0</v>
      </c>
    </row>
    <row r="119" spans="1:7" hidden="1" x14ac:dyDescent="0.3">
      <c r="A119" s="4" t="s">
        <v>4</v>
      </c>
      <c r="B119" s="2" t="s">
        <v>16</v>
      </c>
      <c r="C119" s="3">
        <v>45451</v>
      </c>
      <c r="D119" s="5">
        <v>228.04</v>
      </c>
      <c r="E119">
        <f>YEAR(tCancelleria[[#This Row],[Data]])</f>
        <v>2024</v>
      </c>
      <c r="F119" t="s">
        <v>22</v>
      </c>
      <c r="G119">
        <f>_xlfn.AGGREGATE(3,3,tCancelleria[[#This Row],[Articolo]])</f>
        <v>0</v>
      </c>
    </row>
    <row r="120" spans="1:7" hidden="1" x14ac:dyDescent="0.3">
      <c r="A120" s="4" t="s">
        <v>3</v>
      </c>
      <c r="B120" s="2" t="s">
        <v>16</v>
      </c>
      <c r="C120" s="3">
        <v>45563</v>
      </c>
      <c r="D120" s="5">
        <v>86.59</v>
      </c>
      <c r="E120">
        <f>YEAR(tCancelleria[[#This Row],[Data]])</f>
        <v>2024</v>
      </c>
      <c r="F120" t="s">
        <v>22</v>
      </c>
      <c r="G120">
        <f>_xlfn.AGGREGATE(3,3,tCancelleria[[#This Row],[Articolo]])</f>
        <v>0</v>
      </c>
    </row>
    <row r="121" spans="1:7" hidden="1" x14ac:dyDescent="0.3">
      <c r="A121" s="4" t="s">
        <v>3</v>
      </c>
      <c r="B121" s="2" t="s">
        <v>13</v>
      </c>
      <c r="C121" s="3">
        <v>45230</v>
      </c>
      <c r="D121" s="5">
        <v>223.84</v>
      </c>
      <c r="E121">
        <f>YEAR(tCancelleria[[#This Row],[Data]])</f>
        <v>2023</v>
      </c>
      <c r="F121" t="s">
        <v>22</v>
      </c>
      <c r="G121">
        <f>_xlfn.AGGREGATE(3,3,tCancelleria[[#This Row],[Articolo]])</f>
        <v>0</v>
      </c>
    </row>
    <row r="122" spans="1:7" hidden="1" x14ac:dyDescent="0.3">
      <c r="A122" s="4" t="s">
        <v>4</v>
      </c>
      <c r="B122" s="2" t="s">
        <v>13</v>
      </c>
      <c r="C122" s="3">
        <v>45188</v>
      </c>
      <c r="D122" s="5">
        <v>109.16</v>
      </c>
      <c r="E122">
        <f>YEAR(tCancelleria[[#This Row],[Data]])</f>
        <v>2023</v>
      </c>
      <c r="F122" t="s">
        <v>22</v>
      </c>
      <c r="G122">
        <f>_xlfn.AGGREGATE(3,3,tCancelleria[[#This Row],[Articolo]])</f>
        <v>0</v>
      </c>
    </row>
    <row r="123" spans="1:7" hidden="1" x14ac:dyDescent="0.3">
      <c r="A123" s="4" t="s">
        <v>3</v>
      </c>
      <c r="B123" s="2" t="s">
        <v>14</v>
      </c>
      <c r="C123" s="3">
        <v>44690</v>
      </c>
      <c r="D123" s="5">
        <v>510.53</v>
      </c>
      <c r="E123">
        <f>YEAR(tCancelleria[[#This Row],[Data]])</f>
        <v>2022</v>
      </c>
      <c r="F123" t="s">
        <v>22</v>
      </c>
      <c r="G123">
        <f>_xlfn.AGGREGATE(3,3,tCancelleria[[#This Row],[Articolo]])</f>
        <v>0</v>
      </c>
    </row>
    <row r="124" spans="1:7" hidden="1" x14ac:dyDescent="0.3">
      <c r="A124" s="4" t="s">
        <v>6</v>
      </c>
      <c r="B124" s="2" t="s">
        <v>14</v>
      </c>
      <c r="C124" s="3">
        <v>44807</v>
      </c>
      <c r="D124" s="5">
        <v>210.73</v>
      </c>
      <c r="E124">
        <f>YEAR(tCancelleria[[#This Row],[Data]])</f>
        <v>2022</v>
      </c>
      <c r="F124" t="s">
        <v>22</v>
      </c>
      <c r="G124">
        <f>_xlfn.AGGREGATE(3,3,tCancelleria[[#This Row],[Articolo]])</f>
        <v>0</v>
      </c>
    </row>
    <row r="125" spans="1:7" x14ac:dyDescent="0.3">
      <c r="A125" s="4" t="s">
        <v>8</v>
      </c>
      <c r="B125" s="2" t="s">
        <v>16</v>
      </c>
      <c r="C125" s="3">
        <v>44808</v>
      </c>
      <c r="D125" s="5">
        <v>830.48</v>
      </c>
      <c r="E125">
        <f>YEAR(tCancelleria[[#This Row],[Data]])</f>
        <v>2022</v>
      </c>
      <c r="F125" t="s">
        <v>22</v>
      </c>
      <c r="G125">
        <f>_xlfn.AGGREGATE(3,3,tCancelleria[[#This Row],[Articolo]])</f>
        <v>1</v>
      </c>
    </row>
    <row r="126" spans="1:7" hidden="1" x14ac:dyDescent="0.3">
      <c r="A126" s="4" t="s">
        <v>5</v>
      </c>
      <c r="B126" s="2" t="s">
        <v>14</v>
      </c>
      <c r="C126" s="3">
        <v>44977</v>
      </c>
      <c r="D126" s="5">
        <v>178.77</v>
      </c>
      <c r="E126">
        <f>YEAR(tCancelleria[[#This Row],[Data]])</f>
        <v>2023</v>
      </c>
      <c r="F126" t="s">
        <v>22</v>
      </c>
      <c r="G126">
        <f>_xlfn.AGGREGATE(3,3,tCancelleria[[#This Row],[Articolo]])</f>
        <v>0</v>
      </c>
    </row>
    <row r="127" spans="1:7" hidden="1" x14ac:dyDescent="0.3">
      <c r="A127" s="4" t="s">
        <v>3</v>
      </c>
      <c r="B127" s="2" t="s">
        <v>16</v>
      </c>
      <c r="C127" s="3">
        <v>45362</v>
      </c>
      <c r="D127" s="5">
        <v>113.49</v>
      </c>
      <c r="E127">
        <f>YEAR(tCancelleria[[#This Row],[Data]])</f>
        <v>2024</v>
      </c>
      <c r="F127" t="s">
        <v>22</v>
      </c>
      <c r="G127">
        <f>_xlfn.AGGREGATE(3,3,tCancelleria[[#This Row],[Articolo]])</f>
        <v>0</v>
      </c>
    </row>
    <row r="128" spans="1:7" x14ac:dyDescent="0.3">
      <c r="A128" s="4" t="s">
        <v>8</v>
      </c>
      <c r="B128" s="2" t="s">
        <v>16</v>
      </c>
      <c r="C128" s="3">
        <v>44896</v>
      </c>
      <c r="D128" s="5">
        <v>966.92</v>
      </c>
      <c r="E128">
        <f>YEAR(tCancelleria[[#This Row],[Data]])</f>
        <v>2022</v>
      </c>
      <c r="F128" t="s">
        <v>22</v>
      </c>
      <c r="G128">
        <f>_xlfn.AGGREGATE(3,3,tCancelleria[[#This Row],[Articolo]])</f>
        <v>1</v>
      </c>
    </row>
    <row r="129" spans="1:7" hidden="1" x14ac:dyDescent="0.3">
      <c r="A129" s="4" t="s">
        <v>5</v>
      </c>
      <c r="B129" s="2" t="s">
        <v>13</v>
      </c>
      <c r="C129" s="3">
        <v>45205</v>
      </c>
      <c r="D129" s="5">
        <v>345.49</v>
      </c>
      <c r="E129">
        <f>YEAR(tCancelleria[[#This Row],[Data]])</f>
        <v>2023</v>
      </c>
      <c r="F129" t="s">
        <v>22</v>
      </c>
      <c r="G129">
        <f>_xlfn.AGGREGATE(3,3,tCancelleria[[#This Row],[Articolo]])</f>
        <v>0</v>
      </c>
    </row>
    <row r="130" spans="1:7" hidden="1" x14ac:dyDescent="0.3">
      <c r="A130" s="4" t="s">
        <v>6</v>
      </c>
      <c r="B130" s="2" t="s">
        <v>9</v>
      </c>
      <c r="C130" s="3">
        <v>45126</v>
      </c>
      <c r="D130" s="5">
        <v>112.34</v>
      </c>
      <c r="E130">
        <f>YEAR(tCancelleria[[#This Row],[Data]])</f>
        <v>2023</v>
      </c>
      <c r="F130" t="s">
        <v>22</v>
      </c>
      <c r="G130">
        <f>_xlfn.AGGREGATE(3,3,tCancelleria[[#This Row],[Articolo]])</f>
        <v>0</v>
      </c>
    </row>
    <row r="131" spans="1:7" hidden="1" x14ac:dyDescent="0.3">
      <c r="A131" s="4" t="s">
        <v>4</v>
      </c>
      <c r="B131" s="2" t="s">
        <v>9</v>
      </c>
      <c r="C131" s="3">
        <v>45633</v>
      </c>
      <c r="D131" s="5">
        <v>906.16</v>
      </c>
      <c r="E131">
        <f>YEAR(tCancelleria[[#This Row],[Data]])</f>
        <v>2024</v>
      </c>
      <c r="F131" t="s">
        <v>22</v>
      </c>
      <c r="G131">
        <f>_xlfn.AGGREGATE(3,3,tCancelleria[[#This Row],[Articolo]])</f>
        <v>0</v>
      </c>
    </row>
    <row r="132" spans="1:7" hidden="1" x14ac:dyDescent="0.3">
      <c r="A132" s="4" t="s">
        <v>4</v>
      </c>
      <c r="B132" s="2" t="s">
        <v>14</v>
      </c>
      <c r="C132" s="3">
        <v>45225</v>
      </c>
      <c r="D132" s="5">
        <v>626.47</v>
      </c>
      <c r="E132">
        <f>YEAR(tCancelleria[[#This Row],[Data]])</f>
        <v>2023</v>
      </c>
      <c r="F132" t="s">
        <v>22</v>
      </c>
      <c r="G132">
        <f>_xlfn.AGGREGATE(3,3,tCancelleria[[#This Row],[Articolo]])</f>
        <v>0</v>
      </c>
    </row>
    <row r="133" spans="1:7" hidden="1" x14ac:dyDescent="0.3">
      <c r="A133" s="4" t="s">
        <v>8</v>
      </c>
      <c r="B133" s="2" t="s">
        <v>14</v>
      </c>
      <c r="C133" s="3">
        <v>45441</v>
      </c>
      <c r="D133" s="5">
        <v>588.30999999999995</v>
      </c>
      <c r="E133">
        <f>YEAR(tCancelleria[[#This Row],[Data]])</f>
        <v>2024</v>
      </c>
      <c r="F133" t="s">
        <v>22</v>
      </c>
      <c r="G133">
        <f>_xlfn.AGGREGATE(3,3,tCancelleria[[#This Row],[Articolo]])</f>
        <v>0</v>
      </c>
    </row>
    <row r="134" spans="1:7" hidden="1" x14ac:dyDescent="0.3">
      <c r="A134" s="4" t="s">
        <v>4</v>
      </c>
      <c r="B134" s="2" t="s">
        <v>16</v>
      </c>
      <c r="C134" s="3">
        <v>45015</v>
      </c>
      <c r="D134" s="5">
        <v>425.63</v>
      </c>
      <c r="E134">
        <f>YEAR(tCancelleria[[#This Row],[Data]])</f>
        <v>2023</v>
      </c>
      <c r="F134" t="s">
        <v>22</v>
      </c>
      <c r="G134">
        <f>_xlfn.AGGREGATE(3,3,tCancelleria[[#This Row],[Articolo]])</f>
        <v>0</v>
      </c>
    </row>
    <row r="135" spans="1:7" x14ac:dyDescent="0.3">
      <c r="A135" s="4" t="s">
        <v>8</v>
      </c>
      <c r="B135" s="2" t="s">
        <v>16</v>
      </c>
      <c r="C135" s="3">
        <v>44899</v>
      </c>
      <c r="D135" s="5">
        <v>434.05</v>
      </c>
      <c r="E135">
        <f>YEAR(tCancelleria[[#This Row],[Data]])</f>
        <v>2022</v>
      </c>
      <c r="F135" t="s">
        <v>22</v>
      </c>
      <c r="G135">
        <f>_xlfn.AGGREGATE(3,3,tCancelleria[[#This Row],[Articolo]])</f>
        <v>1</v>
      </c>
    </row>
    <row r="136" spans="1:7" hidden="1" x14ac:dyDescent="0.3">
      <c r="A136" s="4" t="s">
        <v>5</v>
      </c>
      <c r="B136" s="2" t="s">
        <v>15</v>
      </c>
      <c r="C136" s="3">
        <v>45288</v>
      </c>
      <c r="D136" s="5">
        <v>926.15</v>
      </c>
      <c r="E136">
        <f>YEAR(tCancelleria[[#This Row],[Data]])</f>
        <v>2023</v>
      </c>
      <c r="F136" t="s">
        <v>22</v>
      </c>
      <c r="G136">
        <f>_xlfn.AGGREGATE(3,3,tCancelleria[[#This Row],[Articolo]])</f>
        <v>0</v>
      </c>
    </row>
    <row r="137" spans="1:7" x14ac:dyDescent="0.3">
      <c r="A137" s="4" t="s">
        <v>4</v>
      </c>
      <c r="B137" s="2" t="s">
        <v>13</v>
      </c>
      <c r="C137" s="3">
        <v>44881</v>
      </c>
      <c r="D137" s="5">
        <v>657.67</v>
      </c>
      <c r="E137">
        <f>YEAR(tCancelleria[[#This Row],[Data]])</f>
        <v>2022</v>
      </c>
      <c r="F137" t="s">
        <v>22</v>
      </c>
      <c r="G137">
        <f>_xlfn.AGGREGATE(3,3,tCancelleria[[#This Row],[Articolo]])</f>
        <v>1</v>
      </c>
    </row>
    <row r="138" spans="1:7" x14ac:dyDescent="0.3">
      <c r="A138" s="4" t="s">
        <v>5</v>
      </c>
      <c r="B138" s="2" t="s">
        <v>9</v>
      </c>
      <c r="C138" s="3">
        <v>44758</v>
      </c>
      <c r="D138" s="5">
        <v>211.25</v>
      </c>
      <c r="E138">
        <f>YEAR(tCancelleria[[#This Row],[Data]])</f>
        <v>2022</v>
      </c>
      <c r="F138" t="s">
        <v>22</v>
      </c>
      <c r="G138">
        <f>_xlfn.AGGREGATE(3,3,tCancelleria[[#This Row],[Articolo]])</f>
        <v>1</v>
      </c>
    </row>
    <row r="139" spans="1:7" hidden="1" x14ac:dyDescent="0.3">
      <c r="A139" s="4" t="s">
        <v>7</v>
      </c>
      <c r="B139" s="2" t="s">
        <v>16</v>
      </c>
      <c r="C139" s="3">
        <v>45198</v>
      </c>
      <c r="D139" s="5">
        <v>296.25</v>
      </c>
      <c r="E139">
        <f>YEAR(tCancelleria[[#This Row],[Data]])</f>
        <v>2023</v>
      </c>
      <c r="F139" t="s">
        <v>22</v>
      </c>
      <c r="G139">
        <f>_xlfn.AGGREGATE(3,3,tCancelleria[[#This Row],[Articolo]])</f>
        <v>0</v>
      </c>
    </row>
    <row r="140" spans="1:7" hidden="1" x14ac:dyDescent="0.3">
      <c r="A140" s="4" t="s">
        <v>7</v>
      </c>
      <c r="B140" s="2" t="s">
        <v>9</v>
      </c>
      <c r="C140" s="3">
        <v>45495</v>
      </c>
      <c r="D140" s="5">
        <v>562.41999999999996</v>
      </c>
      <c r="E140">
        <f>YEAR(tCancelleria[[#This Row],[Data]])</f>
        <v>2024</v>
      </c>
      <c r="F140" t="s">
        <v>22</v>
      </c>
      <c r="G140">
        <f>_xlfn.AGGREGATE(3,3,tCancelleria[[#This Row],[Articolo]])</f>
        <v>0</v>
      </c>
    </row>
    <row r="141" spans="1:7" hidden="1" x14ac:dyDescent="0.3">
      <c r="A141" s="4" t="s">
        <v>6</v>
      </c>
      <c r="B141" s="2" t="s">
        <v>13</v>
      </c>
      <c r="C141" s="3">
        <v>44936</v>
      </c>
      <c r="D141" s="5">
        <v>969.24</v>
      </c>
      <c r="E141">
        <f>YEAR(tCancelleria[[#This Row],[Data]])</f>
        <v>2023</v>
      </c>
      <c r="F141" t="s">
        <v>22</v>
      </c>
      <c r="G141">
        <f>_xlfn.AGGREGATE(3,3,tCancelleria[[#This Row],[Articolo]])</f>
        <v>0</v>
      </c>
    </row>
    <row r="142" spans="1:7" x14ac:dyDescent="0.3">
      <c r="A142" s="4" t="s">
        <v>4</v>
      </c>
      <c r="B142" s="2" t="s">
        <v>15</v>
      </c>
      <c r="C142" s="3">
        <v>44922</v>
      </c>
      <c r="D142" s="5">
        <v>252.78</v>
      </c>
      <c r="E142">
        <f>YEAR(tCancelleria[[#This Row],[Data]])</f>
        <v>2022</v>
      </c>
      <c r="F142" t="s">
        <v>22</v>
      </c>
      <c r="G142">
        <f>_xlfn.AGGREGATE(3,3,tCancelleria[[#This Row],[Articolo]])</f>
        <v>1</v>
      </c>
    </row>
    <row r="143" spans="1:7" hidden="1" x14ac:dyDescent="0.3">
      <c r="A143" s="4" t="s">
        <v>7</v>
      </c>
      <c r="B143" s="2" t="s">
        <v>9</v>
      </c>
      <c r="C143" s="3">
        <v>45313</v>
      </c>
      <c r="D143" s="5">
        <v>222.12</v>
      </c>
      <c r="E143">
        <f>YEAR(tCancelleria[[#This Row],[Data]])</f>
        <v>2024</v>
      </c>
      <c r="F143" t="s">
        <v>22</v>
      </c>
      <c r="G143">
        <f>_xlfn.AGGREGATE(3,3,tCancelleria[[#This Row],[Articolo]])</f>
        <v>0</v>
      </c>
    </row>
    <row r="144" spans="1:7" hidden="1" x14ac:dyDescent="0.3">
      <c r="A144" s="4" t="s">
        <v>8</v>
      </c>
      <c r="B144" s="2" t="s">
        <v>16</v>
      </c>
      <c r="C144" s="3">
        <v>45341</v>
      </c>
      <c r="D144" s="5">
        <v>76.75</v>
      </c>
      <c r="E144">
        <f>YEAR(tCancelleria[[#This Row],[Data]])</f>
        <v>2024</v>
      </c>
      <c r="F144" t="s">
        <v>22</v>
      </c>
      <c r="G144">
        <f>_xlfn.AGGREGATE(3,3,tCancelleria[[#This Row],[Articolo]])</f>
        <v>0</v>
      </c>
    </row>
    <row r="145" spans="1:7" hidden="1" x14ac:dyDescent="0.3">
      <c r="A145" s="4" t="s">
        <v>8</v>
      </c>
      <c r="B145" s="2" t="s">
        <v>10</v>
      </c>
      <c r="C145" s="3">
        <v>45563</v>
      </c>
      <c r="D145" s="5">
        <v>379.6</v>
      </c>
      <c r="E145">
        <f>YEAR(tCancelleria[[#This Row],[Data]])</f>
        <v>2024</v>
      </c>
      <c r="F145" t="s">
        <v>22</v>
      </c>
      <c r="G145">
        <f>_xlfn.AGGREGATE(3,3,tCancelleria[[#This Row],[Articolo]])</f>
        <v>0</v>
      </c>
    </row>
    <row r="146" spans="1:7" hidden="1" x14ac:dyDescent="0.3">
      <c r="A146" s="4" t="s">
        <v>4</v>
      </c>
      <c r="B146" s="2" t="s">
        <v>10</v>
      </c>
      <c r="C146" s="3">
        <v>45524</v>
      </c>
      <c r="D146" s="5">
        <v>304.02</v>
      </c>
      <c r="E146">
        <f>YEAR(tCancelleria[[#This Row],[Data]])</f>
        <v>2024</v>
      </c>
      <c r="F146" t="s">
        <v>22</v>
      </c>
      <c r="G146">
        <f>_xlfn.AGGREGATE(3,3,tCancelleria[[#This Row],[Articolo]])</f>
        <v>0</v>
      </c>
    </row>
    <row r="147" spans="1:7" hidden="1" x14ac:dyDescent="0.3">
      <c r="A147" s="4" t="s">
        <v>5</v>
      </c>
      <c r="B147" s="2" t="s">
        <v>9</v>
      </c>
      <c r="C147" s="3">
        <v>45361</v>
      </c>
      <c r="D147" s="5">
        <v>67.98</v>
      </c>
      <c r="E147">
        <f>YEAR(tCancelleria[[#This Row],[Data]])</f>
        <v>2024</v>
      </c>
      <c r="F147" t="s">
        <v>22</v>
      </c>
      <c r="G147">
        <f>_xlfn.AGGREGATE(3,3,tCancelleria[[#This Row],[Articolo]])</f>
        <v>0</v>
      </c>
    </row>
    <row r="148" spans="1:7" x14ac:dyDescent="0.3">
      <c r="A148" s="4" t="s">
        <v>5</v>
      </c>
      <c r="B148" s="2" t="s">
        <v>14</v>
      </c>
      <c r="C148" s="3">
        <v>44637</v>
      </c>
      <c r="D148" s="5">
        <v>924.83</v>
      </c>
      <c r="E148">
        <f>YEAR(tCancelleria[[#This Row],[Data]])</f>
        <v>2022</v>
      </c>
      <c r="F148" t="s">
        <v>22</v>
      </c>
      <c r="G148">
        <f>_xlfn.AGGREGATE(3,3,tCancelleria[[#This Row],[Articolo]])</f>
        <v>1</v>
      </c>
    </row>
    <row r="149" spans="1:7" hidden="1" x14ac:dyDescent="0.3">
      <c r="A149" s="4" t="s">
        <v>7</v>
      </c>
      <c r="B149" s="2" t="s">
        <v>16</v>
      </c>
      <c r="C149" s="3">
        <v>44608</v>
      </c>
      <c r="D149" s="5">
        <v>744.21</v>
      </c>
      <c r="E149">
        <f>YEAR(tCancelleria[[#This Row],[Data]])</f>
        <v>2022</v>
      </c>
      <c r="F149" t="s">
        <v>22</v>
      </c>
      <c r="G149">
        <f>_xlfn.AGGREGATE(3,3,tCancelleria[[#This Row],[Articolo]])</f>
        <v>0</v>
      </c>
    </row>
    <row r="150" spans="1:7" x14ac:dyDescent="0.3">
      <c r="A150" s="4" t="s">
        <v>4</v>
      </c>
      <c r="B150" s="2" t="s">
        <v>10</v>
      </c>
      <c r="C150" s="3">
        <v>44893</v>
      </c>
      <c r="D150" s="5">
        <v>395.98</v>
      </c>
      <c r="E150">
        <f>YEAR(tCancelleria[[#This Row],[Data]])</f>
        <v>2022</v>
      </c>
      <c r="F150" t="s">
        <v>22</v>
      </c>
      <c r="G150">
        <f>_xlfn.AGGREGATE(3,3,tCancelleria[[#This Row],[Articolo]])</f>
        <v>1</v>
      </c>
    </row>
    <row r="151" spans="1:7" hidden="1" x14ac:dyDescent="0.3">
      <c r="A151" s="4" t="s">
        <v>3</v>
      </c>
      <c r="B151" s="2" t="s">
        <v>15</v>
      </c>
      <c r="C151" s="3">
        <v>45029</v>
      </c>
      <c r="D151" s="5">
        <v>160.21</v>
      </c>
      <c r="E151">
        <f>YEAR(tCancelleria[[#This Row],[Data]])</f>
        <v>2023</v>
      </c>
      <c r="F151" t="s">
        <v>23</v>
      </c>
      <c r="G151">
        <f>_xlfn.AGGREGATE(3,3,tCancelleria[[#This Row],[Articolo]])</f>
        <v>0</v>
      </c>
    </row>
    <row r="152" spans="1:7" hidden="1" x14ac:dyDescent="0.3">
      <c r="A152" s="4" t="s">
        <v>7</v>
      </c>
      <c r="B152" s="2" t="s">
        <v>15</v>
      </c>
      <c r="C152" s="3">
        <v>45623</v>
      </c>
      <c r="D152" s="5">
        <v>278.77</v>
      </c>
      <c r="E152">
        <f>YEAR(tCancelleria[[#This Row],[Data]])</f>
        <v>2024</v>
      </c>
      <c r="F152" t="s">
        <v>23</v>
      </c>
      <c r="G152">
        <f>_xlfn.AGGREGATE(3,3,tCancelleria[[#This Row],[Articolo]])</f>
        <v>0</v>
      </c>
    </row>
    <row r="153" spans="1:7" hidden="1" x14ac:dyDescent="0.3">
      <c r="A153" s="4" t="s">
        <v>6</v>
      </c>
      <c r="B153" s="2" t="s">
        <v>10</v>
      </c>
      <c r="C153" s="3">
        <v>44859</v>
      </c>
      <c r="D153" s="5">
        <v>705.7</v>
      </c>
      <c r="E153">
        <f>YEAR(tCancelleria[[#This Row],[Data]])</f>
        <v>2022</v>
      </c>
      <c r="F153" t="s">
        <v>23</v>
      </c>
      <c r="G153">
        <f>_xlfn.AGGREGATE(3,3,tCancelleria[[#This Row],[Articolo]])</f>
        <v>0</v>
      </c>
    </row>
    <row r="154" spans="1:7" x14ac:dyDescent="0.3">
      <c r="A154" s="4" t="s">
        <v>8</v>
      </c>
      <c r="B154" s="2" t="s">
        <v>9</v>
      </c>
      <c r="C154" s="3">
        <v>44778</v>
      </c>
      <c r="D154" s="5">
        <v>162.51</v>
      </c>
      <c r="E154">
        <f>YEAR(tCancelleria[[#This Row],[Data]])</f>
        <v>2022</v>
      </c>
      <c r="F154" t="s">
        <v>23</v>
      </c>
      <c r="G154">
        <f>_xlfn.AGGREGATE(3,3,tCancelleria[[#This Row],[Articolo]])</f>
        <v>1</v>
      </c>
    </row>
    <row r="155" spans="1:7" hidden="1" x14ac:dyDescent="0.3">
      <c r="A155" s="4" t="s">
        <v>3</v>
      </c>
      <c r="B155" s="2" t="s">
        <v>10</v>
      </c>
      <c r="C155" s="3">
        <v>45157</v>
      </c>
      <c r="D155" s="5">
        <v>550.04999999999995</v>
      </c>
      <c r="E155">
        <f>YEAR(tCancelleria[[#This Row],[Data]])</f>
        <v>2023</v>
      </c>
      <c r="F155" t="s">
        <v>23</v>
      </c>
      <c r="G155">
        <f>_xlfn.AGGREGATE(3,3,tCancelleria[[#This Row],[Articolo]])</f>
        <v>0</v>
      </c>
    </row>
    <row r="156" spans="1:7" hidden="1" x14ac:dyDescent="0.3">
      <c r="A156" s="4" t="s">
        <v>3</v>
      </c>
      <c r="B156" s="2" t="s">
        <v>15</v>
      </c>
      <c r="C156" s="3">
        <v>44572</v>
      </c>
      <c r="D156" s="5">
        <v>691.5</v>
      </c>
      <c r="E156">
        <f>YEAR(tCancelleria[[#This Row],[Data]])</f>
        <v>2022</v>
      </c>
      <c r="F156" t="s">
        <v>23</v>
      </c>
      <c r="G156">
        <f>_xlfn.AGGREGATE(3,3,tCancelleria[[#This Row],[Articolo]])</f>
        <v>0</v>
      </c>
    </row>
    <row r="157" spans="1:7" x14ac:dyDescent="0.3">
      <c r="A157" s="4" t="s">
        <v>4</v>
      </c>
      <c r="B157" s="2" t="s">
        <v>15</v>
      </c>
      <c r="C157" s="3">
        <v>44611</v>
      </c>
      <c r="D157" s="5">
        <v>540.86</v>
      </c>
      <c r="E157">
        <f>YEAR(tCancelleria[[#This Row],[Data]])</f>
        <v>2022</v>
      </c>
      <c r="F157" t="s">
        <v>23</v>
      </c>
      <c r="G157">
        <f>_xlfn.AGGREGATE(3,3,tCancelleria[[#This Row],[Articolo]])</f>
        <v>1</v>
      </c>
    </row>
    <row r="158" spans="1:7" x14ac:dyDescent="0.3">
      <c r="A158" s="4" t="s">
        <v>5</v>
      </c>
      <c r="B158" s="2" t="s">
        <v>10</v>
      </c>
      <c r="C158" s="3">
        <v>44692</v>
      </c>
      <c r="D158" s="5">
        <v>424.94</v>
      </c>
      <c r="E158">
        <f>YEAR(tCancelleria[[#This Row],[Data]])</f>
        <v>2022</v>
      </c>
      <c r="F158" t="s">
        <v>23</v>
      </c>
      <c r="G158">
        <f>_xlfn.AGGREGATE(3,3,tCancelleria[[#This Row],[Articolo]])</f>
        <v>1</v>
      </c>
    </row>
    <row r="159" spans="1:7" hidden="1" x14ac:dyDescent="0.3">
      <c r="A159" s="4" t="s">
        <v>6</v>
      </c>
      <c r="B159" s="2" t="s">
        <v>16</v>
      </c>
      <c r="C159" s="3">
        <v>45467</v>
      </c>
      <c r="D159" s="5">
        <v>441.74</v>
      </c>
      <c r="E159">
        <f>YEAR(tCancelleria[[#This Row],[Data]])</f>
        <v>2024</v>
      </c>
      <c r="F159" t="s">
        <v>23</v>
      </c>
      <c r="G159">
        <f>_xlfn.AGGREGATE(3,3,tCancelleria[[#This Row],[Articolo]])</f>
        <v>0</v>
      </c>
    </row>
    <row r="160" spans="1:7" hidden="1" x14ac:dyDescent="0.3">
      <c r="A160" s="4" t="s">
        <v>3</v>
      </c>
      <c r="B160" s="2" t="s">
        <v>14</v>
      </c>
      <c r="C160" s="3">
        <v>45375</v>
      </c>
      <c r="D160" s="5">
        <v>416.3</v>
      </c>
      <c r="E160">
        <f>YEAR(tCancelleria[[#This Row],[Data]])</f>
        <v>2024</v>
      </c>
      <c r="F160" t="s">
        <v>23</v>
      </c>
      <c r="G160">
        <f>_xlfn.AGGREGATE(3,3,tCancelleria[[#This Row],[Articolo]])</f>
        <v>0</v>
      </c>
    </row>
    <row r="161" spans="1:7" hidden="1" x14ac:dyDescent="0.3">
      <c r="A161" s="4" t="s">
        <v>3</v>
      </c>
      <c r="B161" s="2" t="s">
        <v>15</v>
      </c>
      <c r="C161" s="3">
        <v>45425</v>
      </c>
      <c r="D161" s="5">
        <v>756.59</v>
      </c>
      <c r="E161">
        <f>YEAR(tCancelleria[[#This Row],[Data]])</f>
        <v>2024</v>
      </c>
      <c r="F161" t="s">
        <v>23</v>
      </c>
      <c r="G161">
        <f>_xlfn.AGGREGATE(3,3,tCancelleria[[#This Row],[Articolo]])</f>
        <v>0</v>
      </c>
    </row>
    <row r="162" spans="1:7" hidden="1" x14ac:dyDescent="0.3">
      <c r="A162" s="4" t="s">
        <v>5</v>
      </c>
      <c r="B162" s="2" t="s">
        <v>16</v>
      </c>
      <c r="C162" s="3">
        <v>45260</v>
      </c>
      <c r="D162" s="5">
        <v>945.55</v>
      </c>
      <c r="E162">
        <f>YEAR(tCancelleria[[#This Row],[Data]])</f>
        <v>2023</v>
      </c>
      <c r="F162" t="s">
        <v>23</v>
      </c>
      <c r="G162">
        <f>_xlfn.AGGREGATE(3,3,tCancelleria[[#This Row],[Articolo]])</f>
        <v>0</v>
      </c>
    </row>
    <row r="163" spans="1:7" x14ac:dyDescent="0.3">
      <c r="A163" s="4" t="s">
        <v>5</v>
      </c>
      <c r="B163" s="2" t="s">
        <v>9</v>
      </c>
      <c r="C163" s="3">
        <v>44760</v>
      </c>
      <c r="D163" s="5">
        <v>121.03</v>
      </c>
      <c r="E163">
        <f>YEAR(tCancelleria[[#This Row],[Data]])</f>
        <v>2022</v>
      </c>
      <c r="F163" t="s">
        <v>23</v>
      </c>
      <c r="G163">
        <f>_xlfn.AGGREGATE(3,3,tCancelleria[[#This Row],[Articolo]])</f>
        <v>1</v>
      </c>
    </row>
    <row r="164" spans="1:7" hidden="1" x14ac:dyDescent="0.3">
      <c r="A164" s="4" t="s">
        <v>6</v>
      </c>
      <c r="B164" s="2" t="s">
        <v>9</v>
      </c>
      <c r="C164" s="3">
        <v>45185</v>
      </c>
      <c r="D164" s="5">
        <v>343.33</v>
      </c>
      <c r="E164">
        <f>YEAR(tCancelleria[[#This Row],[Data]])</f>
        <v>2023</v>
      </c>
      <c r="F164" t="s">
        <v>23</v>
      </c>
      <c r="G164">
        <f>_xlfn.AGGREGATE(3,3,tCancelleria[[#This Row],[Articolo]])</f>
        <v>0</v>
      </c>
    </row>
    <row r="165" spans="1:7" hidden="1" x14ac:dyDescent="0.3">
      <c r="A165" s="4" t="s">
        <v>7</v>
      </c>
      <c r="B165" s="2" t="s">
        <v>16</v>
      </c>
      <c r="C165" s="3">
        <v>45229</v>
      </c>
      <c r="D165" s="5">
        <v>661.01</v>
      </c>
      <c r="E165">
        <f>YEAR(tCancelleria[[#This Row],[Data]])</f>
        <v>2023</v>
      </c>
      <c r="F165" t="s">
        <v>23</v>
      </c>
      <c r="G165">
        <f>_xlfn.AGGREGATE(3,3,tCancelleria[[#This Row],[Articolo]])</f>
        <v>0</v>
      </c>
    </row>
    <row r="166" spans="1:7" hidden="1" x14ac:dyDescent="0.3">
      <c r="A166" s="4" t="s">
        <v>6</v>
      </c>
      <c r="B166" s="2" t="s">
        <v>10</v>
      </c>
      <c r="C166" s="3">
        <v>45446</v>
      </c>
      <c r="D166" s="5">
        <v>196.8</v>
      </c>
      <c r="E166">
        <f>YEAR(tCancelleria[[#This Row],[Data]])</f>
        <v>2024</v>
      </c>
      <c r="F166" t="s">
        <v>23</v>
      </c>
      <c r="G166">
        <f>_xlfn.AGGREGATE(3,3,tCancelleria[[#This Row],[Articolo]])</f>
        <v>0</v>
      </c>
    </row>
    <row r="167" spans="1:7" hidden="1" x14ac:dyDescent="0.3">
      <c r="A167" s="4" t="s">
        <v>8</v>
      </c>
      <c r="B167" s="2" t="s">
        <v>15</v>
      </c>
      <c r="C167" s="3">
        <v>45208</v>
      </c>
      <c r="D167" s="5">
        <v>140.47</v>
      </c>
      <c r="E167">
        <f>YEAR(tCancelleria[[#This Row],[Data]])</f>
        <v>2023</v>
      </c>
      <c r="F167" t="s">
        <v>23</v>
      </c>
      <c r="G167">
        <f>_xlfn.AGGREGATE(3,3,tCancelleria[[#This Row],[Articolo]])</f>
        <v>0</v>
      </c>
    </row>
    <row r="168" spans="1:7" hidden="1" x14ac:dyDescent="0.3">
      <c r="A168" s="4" t="s">
        <v>4</v>
      </c>
      <c r="B168" s="2" t="s">
        <v>14</v>
      </c>
      <c r="C168" s="3">
        <v>45393</v>
      </c>
      <c r="D168" s="5">
        <v>898.13</v>
      </c>
      <c r="E168">
        <f>YEAR(tCancelleria[[#This Row],[Data]])</f>
        <v>2024</v>
      </c>
      <c r="F168" t="s">
        <v>23</v>
      </c>
      <c r="G168">
        <f>_xlfn.AGGREGATE(3,3,tCancelleria[[#This Row],[Articolo]])</f>
        <v>0</v>
      </c>
    </row>
    <row r="169" spans="1:7" hidden="1" x14ac:dyDescent="0.3">
      <c r="A169" s="4" t="s">
        <v>5</v>
      </c>
      <c r="B169" s="2" t="s">
        <v>10</v>
      </c>
      <c r="C169" s="3">
        <v>45523</v>
      </c>
      <c r="D169" s="5">
        <v>481.9</v>
      </c>
      <c r="E169">
        <f>YEAR(tCancelleria[[#This Row],[Data]])</f>
        <v>2024</v>
      </c>
      <c r="F169" t="s">
        <v>23</v>
      </c>
      <c r="G169">
        <f>_xlfn.AGGREGATE(3,3,tCancelleria[[#This Row],[Articolo]])</f>
        <v>0</v>
      </c>
    </row>
    <row r="170" spans="1:7" hidden="1" x14ac:dyDescent="0.3">
      <c r="A170" s="4" t="s">
        <v>7</v>
      </c>
      <c r="B170" s="2" t="s">
        <v>15</v>
      </c>
      <c r="C170" s="3">
        <v>44612</v>
      </c>
      <c r="D170" s="5">
        <v>834.8</v>
      </c>
      <c r="E170">
        <f>YEAR(tCancelleria[[#This Row],[Data]])</f>
        <v>2022</v>
      </c>
      <c r="F170" t="s">
        <v>23</v>
      </c>
      <c r="G170">
        <f>_xlfn.AGGREGATE(3,3,tCancelleria[[#This Row],[Articolo]])</f>
        <v>0</v>
      </c>
    </row>
    <row r="171" spans="1:7" hidden="1" x14ac:dyDescent="0.3">
      <c r="A171" s="4" t="s">
        <v>4</v>
      </c>
      <c r="B171" s="2" t="s">
        <v>14</v>
      </c>
      <c r="C171" s="3">
        <v>45282</v>
      </c>
      <c r="D171" s="5">
        <v>732.39</v>
      </c>
      <c r="E171">
        <f>YEAR(tCancelleria[[#This Row],[Data]])</f>
        <v>2023</v>
      </c>
      <c r="F171" t="s">
        <v>23</v>
      </c>
      <c r="G171">
        <f>_xlfn.AGGREGATE(3,3,tCancelleria[[#This Row],[Articolo]])</f>
        <v>0</v>
      </c>
    </row>
    <row r="172" spans="1:7" hidden="1" x14ac:dyDescent="0.3">
      <c r="A172" s="4" t="s">
        <v>6</v>
      </c>
      <c r="B172" s="2" t="s">
        <v>15</v>
      </c>
      <c r="C172" s="3">
        <v>45553</v>
      </c>
      <c r="D172" s="5">
        <v>160.46</v>
      </c>
      <c r="E172">
        <f>YEAR(tCancelleria[[#This Row],[Data]])</f>
        <v>2024</v>
      </c>
      <c r="F172" t="s">
        <v>23</v>
      </c>
      <c r="G172">
        <f>_xlfn.AGGREGATE(3,3,tCancelleria[[#This Row],[Articolo]])</f>
        <v>0</v>
      </c>
    </row>
    <row r="173" spans="1:7" hidden="1" x14ac:dyDescent="0.3">
      <c r="A173" s="4" t="s">
        <v>3</v>
      </c>
      <c r="B173" s="2" t="s">
        <v>14</v>
      </c>
      <c r="C173" s="3">
        <v>44945</v>
      </c>
      <c r="D173" s="5">
        <v>103.76</v>
      </c>
      <c r="E173">
        <f>YEAR(tCancelleria[[#This Row],[Data]])</f>
        <v>2023</v>
      </c>
      <c r="F173" t="s">
        <v>23</v>
      </c>
      <c r="G173">
        <f>_xlfn.AGGREGATE(3,3,tCancelleria[[#This Row],[Articolo]])</f>
        <v>0</v>
      </c>
    </row>
    <row r="174" spans="1:7" hidden="1" x14ac:dyDescent="0.3">
      <c r="A174" s="4" t="s">
        <v>6</v>
      </c>
      <c r="B174" s="2" t="s">
        <v>9</v>
      </c>
      <c r="C174" s="3">
        <v>44763</v>
      </c>
      <c r="D174" s="5">
        <v>933.95</v>
      </c>
      <c r="E174">
        <f>YEAR(tCancelleria[[#This Row],[Data]])</f>
        <v>2022</v>
      </c>
      <c r="F174" t="s">
        <v>23</v>
      </c>
      <c r="G174">
        <f>_xlfn.AGGREGATE(3,3,tCancelleria[[#This Row],[Articolo]])</f>
        <v>0</v>
      </c>
    </row>
    <row r="175" spans="1:7" hidden="1" x14ac:dyDescent="0.3">
      <c r="A175" s="4" t="s">
        <v>8</v>
      </c>
      <c r="B175" s="2" t="s">
        <v>9</v>
      </c>
      <c r="C175" s="3">
        <v>45280</v>
      </c>
      <c r="D175" s="5">
        <v>692.5</v>
      </c>
      <c r="E175">
        <f>YEAR(tCancelleria[[#This Row],[Data]])</f>
        <v>2023</v>
      </c>
      <c r="F175" t="s">
        <v>23</v>
      </c>
      <c r="G175">
        <f>_xlfn.AGGREGATE(3,3,tCancelleria[[#This Row],[Articolo]])</f>
        <v>0</v>
      </c>
    </row>
    <row r="176" spans="1:7" hidden="1" x14ac:dyDescent="0.3">
      <c r="A176" s="4" t="s">
        <v>3</v>
      </c>
      <c r="B176" s="2" t="s">
        <v>13</v>
      </c>
      <c r="C176" s="3">
        <v>45112</v>
      </c>
      <c r="D176" s="5">
        <v>512.96</v>
      </c>
      <c r="E176">
        <f>YEAR(tCancelleria[[#This Row],[Data]])</f>
        <v>2023</v>
      </c>
      <c r="F176" t="s">
        <v>23</v>
      </c>
      <c r="G176">
        <f>_xlfn.AGGREGATE(3,3,tCancelleria[[#This Row],[Articolo]])</f>
        <v>0</v>
      </c>
    </row>
    <row r="177" spans="1:7" hidden="1" x14ac:dyDescent="0.3">
      <c r="A177" s="4" t="s">
        <v>3</v>
      </c>
      <c r="B177" s="2" t="s">
        <v>10</v>
      </c>
      <c r="C177" s="3">
        <v>45610</v>
      </c>
      <c r="D177" s="5">
        <v>135.15</v>
      </c>
      <c r="E177">
        <f>YEAR(tCancelleria[[#This Row],[Data]])</f>
        <v>2024</v>
      </c>
      <c r="F177" t="s">
        <v>23</v>
      </c>
      <c r="G177">
        <f>_xlfn.AGGREGATE(3,3,tCancelleria[[#This Row],[Articolo]])</f>
        <v>0</v>
      </c>
    </row>
    <row r="178" spans="1:7" hidden="1" x14ac:dyDescent="0.3">
      <c r="A178" s="4" t="s">
        <v>3</v>
      </c>
      <c r="B178" s="2" t="s">
        <v>15</v>
      </c>
      <c r="C178" s="3">
        <v>45341</v>
      </c>
      <c r="D178" s="5">
        <v>644.51</v>
      </c>
      <c r="E178">
        <f>YEAR(tCancelleria[[#This Row],[Data]])</f>
        <v>2024</v>
      </c>
      <c r="F178" t="s">
        <v>23</v>
      </c>
      <c r="G178">
        <f>_xlfn.AGGREGATE(3,3,tCancelleria[[#This Row],[Articolo]])</f>
        <v>0</v>
      </c>
    </row>
    <row r="179" spans="1:7" hidden="1" x14ac:dyDescent="0.3">
      <c r="A179" s="4" t="s">
        <v>3</v>
      </c>
      <c r="B179" s="2" t="s">
        <v>9</v>
      </c>
      <c r="C179" s="3">
        <v>44571</v>
      </c>
      <c r="D179" s="5">
        <v>527.45000000000005</v>
      </c>
      <c r="E179">
        <f>YEAR(tCancelleria[[#This Row],[Data]])</f>
        <v>2022</v>
      </c>
      <c r="F179" t="s">
        <v>23</v>
      </c>
      <c r="G179">
        <f>_xlfn.AGGREGATE(3,3,tCancelleria[[#This Row],[Articolo]])</f>
        <v>0</v>
      </c>
    </row>
    <row r="180" spans="1:7" x14ac:dyDescent="0.3">
      <c r="A180" s="4" t="s">
        <v>5</v>
      </c>
      <c r="B180" s="2" t="s">
        <v>9</v>
      </c>
      <c r="C180" s="3">
        <v>44919</v>
      </c>
      <c r="D180" s="5">
        <v>630.52</v>
      </c>
      <c r="E180">
        <f>YEAR(tCancelleria[[#This Row],[Data]])</f>
        <v>2022</v>
      </c>
      <c r="F180" t="s">
        <v>23</v>
      </c>
      <c r="G180">
        <f>_xlfn.AGGREGATE(3,3,tCancelleria[[#This Row],[Articolo]])</f>
        <v>1</v>
      </c>
    </row>
    <row r="181" spans="1:7" x14ac:dyDescent="0.3">
      <c r="A181" s="4" t="s">
        <v>8</v>
      </c>
      <c r="B181" s="2" t="s">
        <v>9</v>
      </c>
      <c r="C181" s="3">
        <v>44771</v>
      </c>
      <c r="D181" s="5">
        <v>382.73</v>
      </c>
      <c r="E181">
        <f>YEAR(tCancelleria[[#This Row],[Data]])</f>
        <v>2022</v>
      </c>
      <c r="F181" t="s">
        <v>23</v>
      </c>
      <c r="G181">
        <f>_xlfn.AGGREGATE(3,3,tCancelleria[[#This Row],[Articolo]])</f>
        <v>1</v>
      </c>
    </row>
    <row r="182" spans="1:7" hidden="1" x14ac:dyDescent="0.3">
      <c r="A182" s="4" t="s">
        <v>6</v>
      </c>
      <c r="B182" s="2" t="s">
        <v>15</v>
      </c>
      <c r="C182" s="3">
        <v>45304</v>
      </c>
      <c r="D182" s="5">
        <v>503.96</v>
      </c>
      <c r="E182">
        <f>YEAR(tCancelleria[[#This Row],[Data]])</f>
        <v>2024</v>
      </c>
      <c r="F182" t="s">
        <v>23</v>
      </c>
      <c r="G182">
        <f>_xlfn.AGGREGATE(3,3,tCancelleria[[#This Row],[Articolo]])</f>
        <v>0</v>
      </c>
    </row>
    <row r="183" spans="1:7" hidden="1" x14ac:dyDescent="0.3">
      <c r="A183" s="4" t="s">
        <v>3</v>
      </c>
      <c r="B183" s="2" t="s">
        <v>10</v>
      </c>
      <c r="C183" s="3">
        <v>45079</v>
      </c>
      <c r="D183" s="5">
        <v>821.82</v>
      </c>
      <c r="E183">
        <f>YEAR(tCancelleria[[#This Row],[Data]])</f>
        <v>2023</v>
      </c>
      <c r="F183" t="s">
        <v>23</v>
      </c>
      <c r="G183">
        <f>_xlfn.AGGREGATE(3,3,tCancelleria[[#This Row],[Articolo]])</f>
        <v>0</v>
      </c>
    </row>
    <row r="184" spans="1:7" hidden="1" x14ac:dyDescent="0.3">
      <c r="A184" s="4" t="s">
        <v>3</v>
      </c>
      <c r="B184" s="2" t="s">
        <v>15</v>
      </c>
      <c r="C184" s="3">
        <v>45334</v>
      </c>
      <c r="D184" s="5">
        <v>331.81</v>
      </c>
      <c r="E184">
        <f>YEAR(tCancelleria[[#This Row],[Data]])</f>
        <v>2024</v>
      </c>
      <c r="F184" t="s">
        <v>23</v>
      </c>
      <c r="G184">
        <f>_xlfn.AGGREGATE(3,3,tCancelleria[[#This Row],[Articolo]])</f>
        <v>0</v>
      </c>
    </row>
    <row r="185" spans="1:7" hidden="1" x14ac:dyDescent="0.3">
      <c r="A185" s="4" t="s">
        <v>3</v>
      </c>
      <c r="B185" s="2" t="s">
        <v>13</v>
      </c>
      <c r="C185" s="3">
        <v>45164</v>
      </c>
      <c r="D185" s="5">
        <v>783.65</v>
      </c>
      <c r="E185">
        <f>YEAR(tCancelleria[[#This Row],[Data]])</f>
        <v>2023</v>
      </c>
      <c r="F185" t="s">
        <v>23</v>
      </c>
      <c r="G185">
        <f>_xlfn.AGGREGATE(3,3,tCancelleria[[#This Row],[Articolo]])</f>
        <v>0</v>
      </c>
    </row>
    <row r="186" spans="1:7" hidden="1" x14ac:dyDescent="0.3">
      <c r="A186" s="4" t="s">
        <v>7</v>
      </c>
      <c r="B186" s="2" t="s">
        <v>14</v>
      </c>
      <c r="C186" s="3">
        <v>45403</v>
      </c>
      <c r="D186" s="5">
        <v>461.51</v>
      </c>
      <c r="E186">
        <f>YEAR(tCancelleria[[#This Row],[Data]])</f>
        <v>2024</v>
      </c>
      <c r="F186" t="s">
        <v>23</v>
      </c>
      <c r="G186">
        <f>_xlfn.AGGREGATE(3,3,tCancelleria[[#This Row],[Articolo]])</f>
        <v>0</v>
      </c>
    </row>
    <row r="187" spans="1:7" hidden="1" x14ac:dyDescent="0.3">
      <c r="A187" s="4" t="s">
        <v>6</v>
      </c>
      <c r="B187" s="2" t="s">
        <v>13</v>
      </c>
      <c r="C187" s="3">
        <v>45170</v>
      </c>
      <c r="D187" s="5">
        <v>875.75</v>
      </c>
      <c r="E187">
        <f>YEAR(tCancelleria[[#This Row],[Data]])</f>
        <v>2023</v>
      </c>
      <c r="F187" t="s">
        <v>23</v>
      </c>
      <c r="G187">
        <f>_xlfn.AGGREGATE(3,3,tCancelleria[[#This Row],[Articolo]])</f>
        <v>0</v>
      </c>
    </row>
    <row r="188" spans="1:7" hidden="1" x14ac:dyDescent="0.3">
      <c r="A188" s="4" t="s">
        <v>3</v>
      </c>
      <c r="B188" s="2" t="s">
        <v>13</v>
      </c>
      <c r="C188" s="3">
        <v>45085</v>
      </c>
      <c r="D188" s="5">
        <v>800.42</v>
      </c>
      <c r="E188">
        <f>YEAR(tCancelleria[[#This Row],[Data]])</f>
        <v>2023</v>
      </c>
      <c r="F188" t="s">
        <v>23</v>
      </c>
      <c r="G188">
        <f>_xlfn.AGGREGATE(3,3,tCancelleria[[#This Row],[Articolo]])</f>
        <v>0</v>
      </c>
    </row>
    <row r="189" spans="1:7" hidden="1" x14ac:dyDescent="0.3">
      <c r="A189" s="4" t="s">
        <v>7</v>
      </c>
      <c r="B189" s="2" t="s">
        <v>16</v>
      </c>
      <c r="C189" s="3">
        <v>44864</v>
      </c>
      <c r="D189" s="5">
        <v>406.35</v>
      </c>
      <c r="E189">
        <f>YEAR(tCancelleria[[#This Row],[Data]])</f>
        <v>2022</v>
      </c>
      <c r="F189" t="s">
        <v>23</v>
      </c>
      <c r="G189">
        <f>_xlfn.AGGREGATE(3,3,tCancelleria[[#This Row],[Articolo]])</f>
        <v>0</v>
      </c>
    </row>
    <row r="190" spans="1:7" x14ac:dyDescent="0.3">
      <c r="A190" s="4" t="s">
        <v>4</v>
      </c>
      <c r="B190" s="2" t="s">
        <v>10</v>
      </c>
      <c r="C190" s="3">
        <v>44923</v>
      </c>
      <c r="D190" s="5">
        <v>458.64</v>
      </c>
      <c r="E190">
        <f>YEAR(tCancelleria[[#This Row],[Data]])</f>
        <v>2022</v>
      </c>
      <c r="F190" t="s">
        <v>23</v>
      </c>
      <c r="G190">
        <f>_xlfn.AGGREGATE(3,3,tCancelleria[[#This Row],[Articolo]])</f>
        <v>1</v>
      </c>
    </row>
    <row r="191" spans="1:7" hidden="1" x14ac:dyDescent="0.3">
      <c r="A191" s="4" t="s">
        <v>3</v>
      </c>
      <c r="B191" s="2" t="s">
        <v>9</v>
      </c>
      <c r="C191" s="3">
        <v>45446</v>
      </c>
      <c r="D191" s="5">
        <v>838.02</v>
      </c>
      <c r="E191">
        <f>YEAR(tCancelleria[[#This Row],[Data]])</f>
        <v>2024</v>
      </c>
      <c r="F191" t="s">
        <v>23</v>
      </c>
      <c r="G191">
        <f>_xlfn.AGGREGATE(3,3,tCancelleria[[#This Row],[Articolo]])</f>
        <v>0</v>
      </c>
    </row>
    <row r="192" spans="1:7" hidden="1" x14ac:dyDescent="0.3">
      <c r="A192" s="4" t="s">
        <v>6</v>
      </c>
      <c r="B192" s="2" t="s">
        <v>14</v>
      </c>
      <c r="C192" s="3">
        <v>45607</v>
      </c>
      <c r="D192" s="5">
        <v>332.98</v>
      </c>
      <c r="E192">
        <f>YEAR(tCancelleria[[#This Row],[Data]])</f>
        <v>2024</v>
      </c>
      <c r="F192" t="s">
        <v>23</v>
      </c>
      <c r="G192">
        <f>_xlfn.AGGREGATE(3,3,tCancelleria[[#This Row],[Articolo]])</f>
        <v>0</v>
      </c>
    </row>
    <row r="193" spans="1:7" hidden="1" x14ac:dyDescent="0.3">
      <c r="A193" s="4" t="s">
        <v>6</v>
      </c>
      <c r="B193" s="2" t="s">
        <v>14</v>
      </c>
      <c r="C193" s="3">
        <v>45203</v>
      </c>
      <c r="D193" s="5">
        <v>221.97</v>
      </c>
      <c r="E193">
        <f>YEAR(tCancelleria[[#This Row],[Data]])</f>
        <v>2023</v>
      </c>
      <c r="F193" t="s">
        <v>23</v>
      </c>
      <c r="G193">
        <f>_xlfn.AGGREGATE(3,3,tCancelleria[[#This Row],[Articolo]])</f>
        <v>0</v>
      </c>
    </row>
    <row r="194" spans="1:7" hidden="1" x14ac:dyDescent="0.3">
      <c r="A194" s="4" t="s">
        <v>7</v>
      </c>
      <c r="B194" s="2" t="s">
        <v>10</v>
      </c>
      <c r="C194" s="3">
        <v>45312</v>
      </c>
      <c r="D194" s="5">
        <v>118.43</v>
      </c>
      <c r="E194">
        <f>YEAR(tCancelleria[[#This Row],[Data]])</f>
        <v>2024</v>
      </c>
      <c r="F194" t="s">
        <v>23</v>
      </c>
      <c r="G194">
        <f>_xlfn.AGGREGATE(3,3,tCancelleria[[#This Row],[Articolo]])</f>
        <v>0</v>
      </c>
    </row>
    <row r="195" spans="1:7" hidden="1" x14ac:dyDescent="0.3">
      <c r="A195" s="4" t="s">
        <v>8</v>
      </c>
      <c r="B195" s="2" t="s">
        <v>14</v>
      </c>
      <c r="C195" s="3">
        <v>45476</v>
      </c>
      <c r="D195" s="5">
        <v>453.01</v>
      </c>
      <c r="E195">
        <f>YEAR(tCancelleria[[#This Row],[Data]])</f>
        <v>2024</v>
      </c>
      <c r="F195" t="s">
        <v>23</v>
      </c>
      <c r="G195">
        <f>_xlfn.AGGREGATE(3,3,tCancelleria[[#This Row],[Articolo]])</f>
        <v>0</v>
      </c>
    </row>
    <row r="196" spans="1:7" hidden="1" x14ac:dyDescent="0.3">
      <c r="A196" s="4" t="s">
        <v>7</v>
      </c>
      <c r="B196" s="2" t="s">
        <v>16</v>
      </c>
      <c r="C196" s="3">
        <v>45212</v>
      </c>
      <c r="D196" s="5">
        <v>245.42</v>
      </c>
      <c r="E196">
        <f>YEAR(tCancelleria[[#This Row],[Data]])</f>
        <v>2023</v>
      </c>
      <c r="F196" t="s">
        <v>23</v>
      </c>
      <c r="G196">
        <f>_xlfn.AGGREGATE(3,3,tCancelleria[[#This Row],[Articolo]])</f>
        <v>0</v>
      </c>
    </row>
    <row r="197" spans="1:7" hidden="1" x14ac:dyDescent="0.3">
      <c r="A197" s="4" t="s">
        <v>7</v>
      </c>
      <c r="B197" s="2" t="s">
        <v>15</v>
      </c>
      <c r="C197" s="3">
        <v>44843</v>
      </c>
      <c r="D197" s="5">
        <v>988.25</v>
      </c>
      <c r="E197">
        <f>YEAR(tCancelleria[[#This Row],[Data]])</f>
        <v>2022</v>
      </c>
      <c r="F197" t="s">
        <v>23</v>
      </c>
      <c r="G197">
        <f>_xlfn.AGGREGATE(3,3,tCancelleria[[#This Row],[Articolo]])</f>
        <v>0</v>
      </c>
    </row>
    <row r="198" spans="1:7" hidden="1" x14ac:dyDescent="0.3">
      <c r="A198" s="4" t="s">
        <v>8</v>
      </c>
      <c r="B198" s="2" t="s">
        <v>15</v>
      </c>
      <c r="C198" s="3">
        <v>44942</v>
      </c>
      <c r="D198" s="5">
        <v>554.61</v>
      </c>
      <c r="E198">
        <f>YEAR(tCancelleria[[#This Row],[Data]])</f>
        <v>2023</v>
      </c>
      <c r="F198" t="s">
        <v>23</v>
      </c>
      <c r="G198">
        <f>_xlfn.AGGREGATE(3,3,tCancelleria[[#This Row],[Articolo]])</f>
        <v>0</v>
      </c>
    </row>
    <row r="199" spans="1:7" x14ac:dyDescent="0.3">
      <c r="A199" s="4" t="s">
        <v>4</v>
      </c>
      <c r="B199" s="2" t="s">
        <v>14</v>
      </c>
      <c r="C199" s="3">
        <v>44755</v>
      </c>
      <c r="D199" s="5">
        <v>996.14</v>
      </c>
      <c r="E199">
        <f>YEAR(tCancelleria[[#This Row],[Data]])</f>
        <v>2022</v>
      </c>
      <c r="F199" t="s">
        <v>23</v>
      </c>
      <c r="G199">
        <f>_xlfn.AGGREGATE(3,3,tCancelleria[[#This Row],[Articolo]])</f>
        <v>1</v>
      </c>
    </row>
    <row r="200" spans="1:7" x14ac:dyDescent="0.3">
      <c r="A200" s="10" t="s">
        <v>5</v>
      </c>
      <c r="B200" s="11" t="s">
        <v>16</v>
      </c>
      <c r="C200" s="12">
        <v>44918</v>
      </c>
      <c r="D200" s="13">
        <v>615.78</v>
      </c>
      <c r="E200">
        <f>YEAR(tCancelleria[[#This Row],[Data]])</f>
        <v>2022</v>
      </c>
      <c r="F200" t="s">
        <v>23</v>
      </c>
      <c r="G200">
        <f>_xlfn.AGGREGATE(3,3,tCancelleria[[#This Row],[Articolo]])</f>
        <v>1</v>
      </c>
    </row>
    <row r="201" spans="1:7" hidden="1" x14ac:dyDescent="0.3">
      <c r="A201" s="10" t="s">
        <v>29</v>
      </c>
      <c r="B201" s="11" t="s">
        <v>10</v>
      </c>
      <c r="C201" s="12">
        <v>45953</v>
      </c>
      <c r="D201" s="13">
        <v>720</v>
      </c>
      <c r="E201">
        <f>YEAR(tCancelleria[[#This Row],[Data]])</f>
        <v>2025</v>
      </c>
      <c r="F201" t="s">
        <v>28</v>
      </c>
      <c r="G201">
        <f>_xlfn.AGGREGATE(3,3,tCancelleria[[#This Row],[Articolo]])</f>
        <v>0</v>
      </c>
    </row>
    <row r="202" spans="1:7" x14ac:dyDescent="0.3">
      <c r="A202" s="10" t="s">
        <v>5</v>
      </c>
      <c r="B202" s="11" t="s">
        <v>33</v>
      </c>
      <c r="C202" s="12">
        <v>44915</v>
      </c>
      <c r="D202" s="13">
        <v>515.78</v>
      </c>
      <c r="E202">
        <f>YEAR(tCancelleria[[#This Row],[Data]])</f>
        <v>2022</v>
      </c>
      <c r="F202" t="s">
        <v>23</v>
      </c>
      <c r="G202">
        <f>_xlfn.AGGREGATE(3,3,tCancelleria[[#This Row],[Articolo]])</f>
        <v>1</v>
      </c>
    </row>
  </sheetData>
  <mergeCells count="1">
    <mergeCell ref="A1:D1"/>
  </mergeCells>
  <dataValidations count="1">
    <dataValidation type="list" allowBlank="1" showInputMessage="1" showErrorMessage="1" sqref="N47" xr:uid="{00000000-0002-0000-0000-000000000000}">
      <formula1>"sì, no"</formula1>
    </dataValidation>
  </dataValidations>
  <printOptions horizontalCentered="1" verticalCentered="1"/>
  <pageMargins left="0.70866141732283472" right="0.70866141732283472" top="0.74803149606299213" bottom="0.74803149606299213" header="0.31496062992125984" footer="0.31496062992125984"/>
  <pageSetup paperSize="9"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9AC5E-6793-400C-A632-25F2CD80D4E3}">
  <dimension ref="A1:B20"/>
  <sheetViews>
    <sheetView workbookViewId="0">
      <selection activeCell="I20" sqref="I20"/>
    </sheetView>
  </sheetViews>
  <sheetFormatPr defaultRowHeight="14.4" x14ac:dyDescent="0.3"/>
  <cols>
    <col min="1" max="1" width="14.77734375" bestFit="1" customWidth="1"/>
    <col min="2" max="2" width="14.44140625" bestFit="1" customWidth="1"/>
  </cols>
  <sheetData>
    <row r="1" spans="1:2" x14ac:dyDescent="0.3">
      <c r="A1" s="15" t="s">
        <v>24</v>
      </c>
      <c r="B1" t="s">
        <v>26</v>
      </c>
    </row>
    <row r="2" spans="1:2" x14ac:dyDescent="0.3">
      <c r="A2" s="16" t="s">
        <v>8</v>
      </c>
      <c r="B2" s="33">
        <v>3140.91</v>
      </c>
    </row>
    <row r="3" spans="1:2" x14ac:dyDescent="0.3">
      <c r="A3" s="17" t="s">
        <v>15</v>
      </c>
      <c r="B3" s="33">
        <v>917.43000000000006</v>
      </c>
    </row>
    <row r="4" spans="1:2" x14ac:dyDescent="0.3">
      <c r="A4" s="17" t="s">
        <v>14</v>
      </c>
      <c r="B4" s="33">
        <v>512.16999999999996</v>
      </c>
    </row>
    <row r="5" spans="1:2" x14ac:dyDescent="0.3">
      <c r="A5" s="17" t="s">
        <v>9</v>
      </c>
      <c r="B5" s="33">
        <v>692.5</v>
      </c>
    </row>
    <row r="6" spans="1:2" x14ac:dyDescent="0.3">
      <c r="A6" s="17" t="s">
        <v>13</v>
      </c>
      <c r="B6" s="33">
        <v>1018.8100000000001</v>
      </c>
    </row>
    <row r="7" spans="1:2" x14ac:dyDescent="0.3">
      <c r="A7" s="16" t="s">
        <v>5</v>
      </c>
      <c r="B7" s="33">
        <v>5970.98</v>
      </c>
    </row>
    <row r="8" spans="1:2" x14ac:dyDescent="0.3">
      <c r="A8" s="17" t="s">
        <v>15</v>
      </c>
      <c r="B8" s="33">
        <v>1477.18</v>
      </c>
    </row>
    <row r="9" spans="1:2" x14ac:dyDescent="0.3">
      <c r="A9" s="17" t="s">
        <v>16</v>
      </c>
      <c r="B9" s="33">
        <v>1673.77</v>
      </c>
    </row>
    <row r="10" spans="1:2" x14ac:dyDescent="0.3">
      <c r="A10" s="17" t="s">
        <v>14</v>
      </c>
      <c r="B10" s="33">
        <v>452.65000000000003</v>
      </c>
    </row>
    <row r="11" spans="1:2" x14ac:dyDescent="0.3">
      <c r="A11" s="17" t="s">
        <v>10</v>
      </c>
      <c r="B11" s="33">
        <v>1326.52</v>
      </c>
    </row>
    <row r="12" spans="1:2" x14ac:dyDescent="0.3">
      <c r="A12" s="17" t="s">
        <v>13</v>
      </c>
      <c r="B12" s="33">
        <v>1040.8600000000001</v>
      </c>
    </row>
    <row r="13" spans="1:2" x14ac:dyDescent="0.3">
      <c r="A13" s="16" t="s">
        <v>4</v>
      </c>
      <c r="B13" s="33">
        <v>7822.119999999999</v>
      </c>
    </row>
    <row r="14" spans="1:2" x14ac:dyDescent="0.3">
      <c r="A14" s="17" t="s">
        <v>15</v>
      </c>
      <c r="B14" s="33">
        <v>2083.96</v>
      </c>
    </row>
    <row r="15" spans="1:2" x14ac:dyDescent="0.3">
      <c r="A15" s="17" t="s">
        <v>16</v>
      </c>
      <c r="B15" s="33">
        <v>1289.49</v>
      </c>
    </row>
    <row r="16" spans="1:2" x14ac:dyDescent="0.3">
      <c r="A16" s="17" t="s">
        <v>14</v>
      </c>
      <c r="B16" s="33">
        <v>2029.2599999999998</v>
      </c>
    </row>
    <row r="17" spans="1:2" x14ac:dyDescent="0.3">
      <c r="A17" s="17" t="s">
        <v>9</v>
      </c>
      <c r="B17" s="33">
        <v>367.49</v>
      </c>
    </row>
    <row r="18" spans="1:2" x14ac:dyDescent="0.3">
      <c r="A18" s="17" t="s">
        <v>10</v>
      </c>
      <c r="B18" s="33">
        <v>824.94</v>
      </c>
    </row>
    <row r="19" spans="1:2" x14ac:dyDescent="0.3">
      <c r="A19" s="17" t="s">
        <v>13</v>
      </c>
      <c r="B19" s="33">
        <v>1226.98</v>
      </c>
    </row>
    <row r="20" spans="1:2" x14ac:dyDescent="0.3">
      <c r="A20" s="16" t="s">
        <v>25</v>
      </c>
      <c r="B20" s="33">
        <v>16934.010000000002</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72792-16C2-41FA-9E37-708D705A2E80}">
  <dimension ref="C4:V46"/>
  <sheetViews>
    <sheetView topLeftCell="A2" workbookViewId="0">
      <selection activeCell="C4" sqref="C4"/>
    </sheetView>
  </sheetViews>
  <sheetFormatPr defaultRowHeight="14.4" x14ac:dyDescent="0.3"/>
  <cols>
    <col min="4" max="4" width="9" bestFit="1" customWidth="1"/>
    <col min="5" max="5" width="6" bestFit="1" customWidth="1"/>
    <col min="6" max="6" width="7.6640625" bestFit="1" customWidth="1"/>
    <col min="7" max="7" width="5" bestFit="1" customWidth="1"/>
    <col min="8" max="8" width="14.109375" bestFit="1" customWidth="1"/>
  </cols>
  <sheetData>
    <row r="4" spans="3:22" x14ac:dyDescent="0.3">
      <c r="C4" t="str" cm="1">
        <f t="array" ref="C4:I46">_xlfn.VSTACK(tCancelleria[#Headers],_xlfn._xlws.FILTER(tCancelleria[#Data],tCancelleria[Selection]=1))</f>
        <v>Articolo</v>
      </c>
      <c r="D4" t="str">
        <v>Venditore</v>
      </c>
      <c r="E4" t="str">
        <v>Data</v>
      </c>
      <c r="F4" t="str">
        <v>Importo</v>
      </c>
      <c r="G4" t="str">
        <v>Year</v>
      </c>
      <c r="H4" t="str">
        <v>Regione</v>
      </c>
      <c r="I4" t="str">
        <v>Selection</v>
      </c>
      <c r="L4" t="s">
        <v>38</v>
      </c>
      <c r="M4" t="str" cm="1">
        <f t="array" ref="M4:N4">_xlfn.TAKE(_xlfn.ANCHORARRAY(L5),1)</f>
        <v>Grisi</v>
      </c>
      <c r="N4">
        <v>7028.16</v>
      </c>
      <c r="P4" t="s">
        <v>42</v>
      </c>
      <c r="Q4" t="str" cm="1">
        <f t="array" ref="Q4:R4">_xlfn.TAKE(_xlfn.ANCHORARRAY(P5),1)</f>
        <v>Matite</v>
      </c>
      <c r="R4">
        <v>8012.2600000000011</v>
      </c>
      <c r="T4" t="str" cm="1">
        <f t="array" ref="T4:V11">_xlfn.PIVOTBY(_xlfn.CHOOSECOLS(_xlfn.ANCHORARRAY(C4),2),_xlfn.CHOOSECOLS(_xlfn.ANCHORARRAY(C4),5),_xlfn.CHOOSECOLS(_xlfn.ANCHORARRAY(C4),4),_xleta.SUM,1,0,-2)</f>
        <v/>
      </c>
      <c r="U4">
        <v>2022</v>
      </c>
      <c r="V4" t="str">
        <v>Total</v>
      </c>
    </row>
    <row r="5" spans="3:22" x14ac:dyDescent="0.3">
      <c r="C5" t="str">
        <v>Carta colorata</v>
      </c>
      <c r="D5" t="str">
        <v>Bianchi</v>
      </c>
      <c r="E5">
        <v>44722</v>
      </c>
      <c r="F5">
        <v>74.17</v>
      </c>
      <c r="G5">
        <v>2022</v>
      </c>
      <c r="H5" t="str">
        <v>Lombardia</v>
      </c>
      <c r="I5">
        <v>1</v>
      </c>
      <c r="L5" t="str" cm="1">
        <f t="array" ref="L5:M12">_xlfn.GROUPBY(_xlfn.CHOOSECOLS(_xlfn.ANCHORARRAY(C4),2),_xlfn.CHOOSECOLS(_xlfn.ANCHORARRAY(C4),4),_xleta.SUM,0,0,-2)</f>
        <v>Grisi</v>
      </c>
      <c r="M5">
        <v>7028.16</v>
      </c>
      <c r="P5" t="str" cm="1">
        <f t="array" ref="P5:Q8">_xlfn.GROUPBY(_xlfn.CHOOSECOLS(_xlfn.ANCHORARRAY(C4),1),_xlfn.CHOOSECOLS(_xlfn.ANCHORARRAY(C4),4),_xleta.SUM,0,0,-2)</f>
        <v>Matite</v>
      </c>
      <c r="Q5">
        <v>8012.2600000000011</v>
      </c>
      <c r="T5" t="str">
        <v>Grisi</v>
      </c>
      <c r="U5">
        <v>7028.16</v>
      </c>
      <c r="V5">
        <v>7028.16</v>
      </c>
    </row>
    <row r="6" spans="3:22" x14ac:dyDescent="0.3">
      <c r="C6" t="str">
        <v>Matite</v>
      </c>
      <c r="D6" t="str">
        <v>Grisi</v>
      </c>
      <c r="E6">
        <v>44752</v>
      </c>
      <c r="F6">
        <v>428.18</v>
      </c>
      <c r="G6">
        <v>2022</v>
      </c>
      <c r="H6" t="str">
        <v>Lombardia</v>
      </c>
      <c r="I6">
        <v>1</v>
      </c>
      <c r="L6" t="str">
        <v>Neri</v>
      </c>
      <c r="M6">
        <v>3654.17</v>
      </c>
      <c r="P6" t="str">
        <v>Gomme</v>
      </c>
      <c r="Q6">
        <v>7701.489999999998</v>
      </c>
      <c r="T6" t="str">
        <v>Neri</v>
      </c>
      <c r="U6">
        <v>3654.17</v>
      </c>
      <c r="V6">
        <v>3654.17</v>
      </c>
    </row>
    <row r="7" spans="3:22" x14ac:dyDescent="0.3">
      <c r="C7" t="str">
        <v>Gomme</v>
      </c>
      <c r="D7" t="str">
        <v>Azzurri</v>
      </c>
      <c r="E7">
        <v>44780</v>
      </c>
      <c r="F7">
        <v>733.99</v>
      </c>
      <c r="G7">
        <v>2022</v>
      </c>
      <c r="H7" t="str">
        <v>Lombardia</v>
      </c>
      <c r="I7">
        <v>1</v>
      </c>
      <c r="L7" t="str">
        <v>Verdi</v>
      </c>
      <c r="M7">
        <v>3560.43</v>
      </c>
      <c r="P7" t="str">
        <v>Carta colorata</v>
      </c>
      <c r="Q7">
        <v>6069.17</v>
      </c>
      <c r="T7" t="str">
        <v>Verdi</v>
      </c>
      <c r="U7">
        <v>3560.43</v>
      </c>
      <c r="V7">
        <v>3560.43</v>
      </c>
    </row>
    <row r="8" spans="3:22" x14ac:dyDescent="0.3">
      <c r="C8" t="str">
        <v>Gomme</v>
      </c>
      <c r="D8" t="str">
        <v>Grisi</v>
      </c>
      <c r="E8">
        <v>44851</v>
      </c>
      <c r="F8">
        <v>65.959999999999994</v>
      </c>
      <c r="G8">
        <v>2022</v>
      </c>
      <c r="H8" t="str">
        <v>Lombardia</v>
      </c>
      <c r="I8">
        <v>1</v>
      </c>
      <c r="L8" t="str">
        <v>Azzurri</v>
      </c>
      <c r="M8">
        <v>3513.7300000000005</v>
      </c>
      <c r="P8" t="str">
        <v>Articolo</v>
      </c>
      <c r="Q8">
        <v>0</v>
      </c>
      <c r="T8" t="str">
        <v>Azzurri</v>
      </c>
      <c r="U8">
        <v>3513.7300000000005</v>
      </c>
      <c r="V8">
        <v>3513.7300000000005</v>
      </c>
    </row>
    <row r="9" spans="3:22" x14ac:dyDescent="0.3">
      <c r="C9" t="str">
        <v>Gomme</v>
      </c>
      <c r="D9" t="str">
        <v>Grisi</v>
      </c>
      <c r="E9">
        <v>44805</v>
      </c>
      <c r="F9">
        <v>751.13</v>
      </c>
      <c r="G9">
        <v>2022</v>
      </c>
      <c r="H9" t="str">
        <v>Lombardia</v>
      </c>
      <c r="I9">
        <v>1</v>
      </c>
      <c r="L9" t="str">
        <v>Rossi</v>
      </c>
      <c r="M9">
        <v>2234.66</v>
      </c>
      <c r="T9" t="str">
        <v>Rossi</v>
      </c>
      <c r="U9">
        <v>2234.66</v>
      </c>
      <c r="V9">
        <v>2234.66</v>
      </c>
    </row>
    <row r="10" spans="3:22" x14ac:dyDescent="0.3">
      <c r="C10" t="str">
        <v>Matite</v>
      </c>
      <c r="D10" t="str">
        <v>Grisi</v>
      </c>
      <c r="E10">
        <v>44725</v>
      </c>
      <c r="F10">
        <v>620.24</v>
      </c>
      <c r="G10">
        <v>2022</v>
      </c>
      <c r="H10" t="str">
        <v>Lombardia</v>
      </c>
      <c r="I10">
        <v>1</v>
      </c>
      <c r="L10" t="str">
        <v>Bianchi</v>
      </c>
      <c r="M10">
        <v>1275.9899999999998</v>
      </c>
      <c r="T10" t="str">
        <v>Bianchi</v>
      </c>
      <c r="U10">
        <v>1275.9899999999998</v>
      </c>
      <c r="V10">
        <v>1275.9899999999998</v>
      </c>
    </row>
    <row r="11" spans="3:22" x14ac:dyDescent="0.3">
      <c r="C11" t="str">
        <v>Carta colorata</v>
      </c>
      <c r="D11" t="str">
        <v>Grisi</v>
      </c>
      <c r="E11">
        <v>44877</v>
      </c>
      <c r="F11">
        <v>966.9</v>
      </c>
      <c r="G11">
        <v>2022</v>
      </c>
      <c r="H11" t="str">
        <v>Lombardia</v>
      </c>
      <c r="I11">
        <v>1</v>
      </c>
      <c r="L11" t="str">
        <v>Gialli</v>
      </c>
      <c r="M11">
        <v>515.78</v>
      </c>
      <c r="T11" t="str">
        <v>Gialli</v>
      </c>
      <c r="U11">
        <v>515.78</v>
      </c>
      <c r="V11">
        <v>515.78</v>
      </c>
    </row>
    <row r="12" spans="3:22" x14ac:dyDescent="0.3">
      <c r="C12" t="str">
        <v>Carta colorata</v>
      </c>
      <c r="D12" t="str">
        <v>Verdi</v>
      </c>
      <c r="E12">
        <v>44776</v>
      </c>
      <c r="F12">
        <v>815.41</v>
      </c>
      <c r="G12">
        <v>2022</v>
      </c>
      <c r="H12" t="str">
        <v>Piemonte</v>
      </c>
      <c r="I12">
        <v>1</v>
      </c>
      <c r="L12" t="str">
        <v>Venditore</v>
      </c>
      <c r="M12">
        <v>0</v>
      </c>
    </row>
    <row r="13" spans="3:22" x14ac:dyDescent="0.3">
      <c r="C13" t="str">
        <v>Carta colorata</v>
      </c>
      <c r="D13" t="str">
        <v>Neri</v>
      </c>
      <c r="E13">
        <v>44600</v>
      </c>
      <c r="F13">
        <v>616.82000000000005</v>
      </c>
      <c r="G13">
        <v>2022</v>
      </c>
      <c r="H13" t="str">
        <v>Piemonte</v>
      </c>
      <c r="I13">
        <v>1</v>
      </c>
    </row>
    <row r="14" spans="3:22" x14ac:dyDescent="0.3">
      <c r="C14" t="str">
        <v>Matite</v>
      </c>
      <c r="D14" t="str">
        <v>Grisi</v>
      </c>
      <c r="E14">
        <v>44633</v>
      </c>
      <c r="F14">
        <v>199.88</v>
      </c>
      <c r="G14">
        <v>2022</v>
      </c>
      <c r="H14" t="str">
        <v>Piemonte</v>
      </c>
      <c r="I14">
        <v>1</v>
      </c>
    </row>
    <row r="15" spans="3:22" x14ac:dyDescent="0.3">
      <c r="C15" t="str">
        <v>Carta colorata</v>
      </c>
      <c r="D15" t="str">
        <v>Verdi</v>
      </c>
      <c r="E15">
        <v>44671</v>
      </c>
      <c r="F15">
        <v>173.1</v>
      </c>
      <c r="G15">
        <v>2022</v>
      </c>
      <c r="H15" t="str">
        <v>Piemonte</v>
      </c>
      <c r="I15">
        <v>1</v>
      </c>
    </row>
    <row r="16" spans="3:22" x14ac:dyDescent="0.3">
      <c r="C16" t="str">
        <v>Gomme</v>
      </c>
      <c r="D16" t="str">
        <v>Grisi</v>
      </c>
      <c r="E16">
        <v>44709</v>
      </c>
      <c r="F16">
        <v>763.41</v>
      </c>
      <c r="G16">
        <v>2022</v>
      </c>
      <c r="H16" t="str">
        <v>Piemonte</v>
      </c>
      <c r="I16">
        <v>1</v>
      </c>
    </row>
    <row r="17" spans="3:9" x14ac:dyDescent="0.3">
      <c r="C17" t="str">
        <v>Gomme</v>
      </c>
      <c r="D17" t="str">
        <v>Neri</v>
      </c>
      <c r="E17">
        <v>44826</v>
      </c>
      <c r="F17">
        <v>430.12</v>
      </c>
      <c r="G17">
        <v>2022</v>
      </c>
      <c r="H17" t="str">
        <v>Piemonte</v>
      </c>
      <c r="I17">
        <v>1</v>
      </c>
    </row>
    <row r="18" spans="3:9" x14ac:dyDescent="0.3">
      <c r="C18" t="str">
        <v>Gomme</v>
      </c>
      <c r="D18" t="str">
        <v>Azzurri</v>
      </c>
      <c r="E18">
        <v>44693</v>
      </c>
      <c r="F18">
        <v>753.62</v>
      </c>
      <c r="G18">
        <v>2022</v>
      </c>
      <c r="H18" t="str">
        <v>Piemonte</v>
      </c>
      <c r="I18">
        <v>1</v>
      </c>
    </row>
    <row r="19" spans="3:9" x14ac:dyDescent="0.3">
      <c r="C19" t="str">
        <v>Carta colorata</v>
      </c>
      <c r="D19" t="str">
        <v>Bianchi</v>
      </c>
      <c r="E19">
        <v>44763</v>
      </c>
      <c r="F19">
        <v>143.47999999999999</v>
      </c>
      <c r="G19">
        <v>2022</v>
      </c>
      <c r="H19" t="str">
        <v>Piemonte</v>
      </c>
      <c r="I19">
        <v>1</v>
      </c>
    </row>
    <row r="20" spans="3:9" x14ac:dyDescent="0.3">
      <c r="C20" t="str">
        <v>Matite</v>
      </c>
      <c r="D20" t="str">
        <v>Verdi</v>
      </c>
      <c r="E20">
        <v>44596</v>
      </c>
      <c r="F20">
        <v>789.76</v>
      </c>
      <c r="G20">
        <v>2022</v>
      </c>
      <c r="H20" t="str">
        <v>Piemonte</v>
      </c>
      <c r="I20">
        <v>1</v>
      </c>
    </row>
    <row r="21" spans="3:9" x14ac:dyDescent="0.3">
      <c r="C21" t="str">
        <v>Matite</v>
      </c>
      <c r="D21" t="str">
        <v>Neri</v>
      </c>
      <c r="E21">
        <v>44766</v>
      </c>
      <c r="F21">
        <v>193.1</v>
      </c>
      <c r="G21">
        <v>2022</v>
      </c>
      <c r="H21" t="str">
        <v>Veneto</v>
      </c>
      <c r="I21">
        <v>1</v>
      </c>
    </row>
    <row r="22" spans="3:9" x14ac:dyDescent="0.3">
      <c r="C22" t="str">
        <v>Matite</v>
      </c>
      <c r="D22" t="str">
        <v>Grisi</v>
      </c>
      <c r="E22">
        <v>44766</v>
      </c>
      <c r="F22">
        <v>385.23</v>
      </c>
      <c r="G22">
        <v>2022</v>
      </c>
      <c r="H22" t="str">
        <v>Veneto</v>
      </c>
      <c r="I22">
        <v>1</v>
      </c>
    </row>
    <row r="23" spans="3:9" x14ac:dyDescent="0.3">
      <c r="C23" t="str">
        <v>Matite</v>
      </c>
      <c r="D23" t="str">
        <v>Rossi</v>
      </c>
      <c r="E23">
        <v>44888</v>
      </c>
      <c r="F23">
        <v>726.62</v>
      </c>
      <c r="G23">
        <v>2022</v>
      </c>
      <c r="H23" t="str">
        <v>Veneto</v>
      </c>
      <c r="I23">
        <v>1</v>
      </c>
    </row>
    <row r="24" spans="3:9" x14ac:dyDescent="0.3">
      <c r="C24" t="str">
        <v>Carta colorata</v>
      </c>
      <c r="D24" t="str">
        <v>Verdi</v>
      </c>
      <c r="E24">
        <v>44799</v>
      </c>
      <c r="F24">
        <v>502.6</v>
      </c>
      <c r="G24">
        <v>2022</v>
      </c>
      <c r="H24" t="str">
        <v>Veneto</v>
      </c>
      <c r="I24">
        <v>1</v>
      </c>
    </row>
    <row r="25" spans="3:9" x14ac:dyDescent="0.3">
      <c r="C25" t="str">
        <v>Gomme</v>
      </c>
      <c r="D25" t="str">
        <v>Neri</v>
      </c>
      <c r="E25">
        <v>44588</v>
      </c>
      <c r="F25">
        <v>493.16</v>
      </c>
      <c r="G25">
        <v>2022</v>
      </c>
      <c r="H25" t="str">
        <v>Liguria</v>
      </c>
      <c r="I25">
        <v>1</v>
      </c>
    </row>
    <row r="26" spans="3:9" x14ac:dyDescent="0.3">
      <c r="C26" t="str">
        <v>Gomme</v>
      </c>
      <c r="D26" t="str">
        <v>Azzurri</v>
      </c>
      <c r="E26">
        <v>44698</v>
      </c>
      <c r="F26">
        <v>265.97000000000003</v>
      </c>
      <c r="G26">
        <v>2022</v>
      </c>
      <c r="H26" t="str">
        <v>Liguria</v>
      </c>
      <c r="I26">
        <v>1</v>
      </c>
    </row>
    <row r="27" spans="3:9" x14ac:dyDescent="0.3">
      <c r="C27" t="str">
        <v>Matite</v>
      </c>
      <c r="D27" t="str">
        <v>Bianchi</v>
      </c>
      <c r="E27">
        <v>44640</v>
      </c>
      <c r="F27">
        <v>400.67</v>
      </c>
      <c r="G27">
        <v>2022</v>
      </c>
      <c r="H27" t="str">
        <v>Liguria</v>
      </c>
      <c r="I27">
        <v>1</v>
      </c>
    </row>
    <row r="28" spans="3:9" x14ac:dyDescent="0.3">
      <c r="C28" t="str">
        <v>Matite</v>
      </c>
      <c r="D28" t="str">
        <v>Azzurri</v>
      </c>
      <c r="E28">
        <v>44680</v>
      </c>
      <c r="F28">
        <v>966.51</v>
      </c>
      <c r="G28">
        <v>2022</v>
      </c>
      <c r="H28" t="str">
        <v>Liguria</v>
      </c>
      <c r="I28">
        <v>1</v>
      </c>
    </row>
    <row r="29" spans="3:9" x14ac:dyDescent="0.3">
      <c r="C29" t="str">
        <v>Carta colorata</v>
      </c>
      <c r="D29" t="str">
        <v>Grisi</v>
      </c>
      <c r="E29">
        <v>44808</v>
      </c>
      <c r="F29">
        <v>830.48</v>
      </c>
      <c r="G29">
        <v>2022</v>
      </c>
      <c r="H29" t="str">
        <v>Liguria</v>
      </c>
      <c r="I29">
        <v>1</v>
      </c>
    </row>
    <row r="30" spans="3:9" x14ac:dyDescent="0.3">
      <c r="C30" t="str">
        <v>Carta colorata</v>
      </c>
      <c r="D30" t="str">
        <v>Grisi</v>
      </c>
      <c r="E30">
        <v>44896</v>
      </c>
      <c r="F30">
        <v>966.92</v>
      </c>
      <c r="G30">
        <v>2022</v>
      </c>
      <c r="H30" t="str">
        <v>Liguria</v>
      </c>
      <c r="I30">
        <v>1</v>
      </c>
    </row>
    <row r="31" spans="3:9" x14ac:dyDescent="0.3">
      <c r="C31" t="str">
        <v>Carta colorata</v>
      </c>
      <c r="D31" t="str">
        <v>Grisi</v>
      </c>
      <c r="E31">
        <v>44899</v>
      </c>
      <c r="F31">
        <v>434.05</v>
      </c>
      <c r="G31">
        <v>2022</v>
      </c>
      <c r="H31" t="str">
        <v>Liguria</v>
      </c>
      <c r="I31">
        <v>1</v>
      </c>
    </row>
    <row r="32" spans="3:9" x14ac:dyDescent="0.3">
      <c r="C32" t="str">
        <v>Matite</v>
      </c>
      <c r="D32" t="str">
        <v>Bianchi</v>
      </c>
      <c r="E32">
        <v>44881</v>
      </c>
      <c r="F32">
        <v>657.67</v>
      </c>
      <c r="G32">
        <v>2022</v>
      </c>
      <c r="H32" t="str">
        <v>Liguria</v>
      </c>
      <c r="I32">
        <v>1</v>
      </c>
    </row>
    <row r="33" spans="3:9" x14ac:dyDescent="0.3">
      <c r="C33" t="str">
        <v>Gomme</v>
      </c>
      <c r="D33" t="str">
        <v>Rossi</v>
      </c>
      <c r="E33">
        <v>44758</v>
      </c>
      <c r="F33">
        <v>211.25</v>
      </c>
      <c r="G33">
        <v>2022</v>
      </c>
      <c r="H33" t="str">
        <v>Liguria</v>
      </c>
      <c r="I33">
        <v>1</v>
      </c>
    </row>
    <row r="34" spans="3:9" x14ac:dyDescent="0.3">
      <c r="C34" t="str">
        <v>Matite</v>
      </c>
      <c r="D34" t="str">
        <v>Azzurri</v>
      </c>
      <c r="E34">
        <v>44922</v>
      </c>
      <c r="F34">
        <v>252.78</v>
      </c>
      <c r="G34">
        <v>2022</v>
      </c>
      <c r="H34" t="str">
        <v>Liguria</v>
      </c>
      <c r="I34">
        <v>1</v>
      </c>
    </row>
    <row r="35" spans="3:9" x14ac:dyDescent="0.3">
      <c r="C35" t="str">
        <v>Gomme</v>
      </c>
      <c r="D35" t="str">
        <v>Neri</v>
      </c>
      <c r="E35">
        <v>44637</v>
      </c>
      <c r="F35">
        <v>924.83</v>
      </c>
      <c r="G35">
        <v>2022</v>
      </c>
      <c r="H35" t="str">
        <v>Liguria</v>
      </c>
      <c r="I35">
        <v>1</v>
      </c>
    </row>
    <row r="36" spans="3:9" x14ac:dyDescent="0.3">
      <c r="C36" t="str">
        <v>Matite</v>
      </c>
      <c r="D36" t="str">
        <v>Verdi</v>
      </c>
      <c r="E36">
        <v>44893</v>
      </c>
      <c r="F36">
        <v>395.98</v>
      </c>
      <c r="G36">
        <v>2022</v>
      </c>
      <c r="H36" t="str">
        <v>Liguria</v>
      </c>
      <c r="I36">
        <v>1</v>
      </c>
    </row>
    <row r="37" spans="3:9" x14ac:dyDescent="0.3">
      <c r="C37" t="str">
        <v>Carta colorata</v>
      </c>
      <c r="D37" t="str">
        <v>Rossi</v>
      </c>
      <c r="E37">
        <v>44778</v>
      </c>
      <c r="F37">
        <v>162.51</v>
      </c>
      <c r="G37">
        <v>2022</v>
      </c>
      <c r="H37" t="str">
        <v>Emilia Romagna</v>
      </c>
      <c r="I37">
        <v>1</v>
      </c>
    </row>
    <row r="38" spans="3:9" x14ac:dyDescent="0.3">
      <c r="C38" t="str">
        <v>Matite</v>
      </c>
      <c r="D38" t="str">
        <v>Azzurri</v>
      </c>
      <c r="E38">
        <v>44611</v>
      </c>
      <c r="F38">
        <v>540.86</v>
      </c>
      <c r="G38">
        <v>2022</v>
      </c>
      <c r="H38" t="str">
        <v>Emilia Romagna</v>
      </c>
      <c r="I38">
        <v>1</v>
      </c>
    </row>
    <row r="39" spans="3:9" x14ac:dyDescent="0.3">
      <c r="C39" t="str">
        <v>Gomme</v>
      </c>
      <c r="D39" t="str">
        <v>Verdi</v>
      </c>
      <c r="E39">
        <v>44692</v>
      </c>
      <c r="F39">
        <v>424.94</v>
      </c>
      <c r="G39">
        <v>2022</v>
      </c>
      <c r="H39" t="str">
        <v>Emilia Romagna</v>
      </c>
      <c r="I39">
        <v>1</v>
      </c>
    </row>
    <row r="40" spans="3:9" x14ac:dyDescent="0.3">
      <c r="C40" t="str">
        <v>Gomme</v>
      </c>
      <c r="D40" t="str">
        <v>Rossi</v>
      </c>
      <c r="E40">
        <v>44760</v>
      </c>
      <c r="F40">
        <v>121.03</v>
      </c>
      <c r="G40">
        <v>2022</v>
      </c>
      <c r="H40" t="str">
        <v>Emilia Romagna</v>
      </c>
      <c r="I40">
        <v>1</v>
      </c>
    </row>
    <row r="41" spans="3:9" x14ac:dyDescent="0.3">
      <c r="C41" t="str">
        <v>Gomme</v>
      </c>
      <c r="D41" t="str">
        <v>Rossi</v>
      </c>
      <c r="E41">
        <v>44919</v>
      </c>
      <c r="F41">
        <v>630.52</v>
      </c>
      <c r="G41">
        <v>2022</v>
      </c>
      <c r="H41" t="str">
        <v>Emilia Romagna</v>
      </c>
      <c r="I41">
        <v>1</v>
      </c>
    </row>
    <row r="42" spans="3:9" x14ac:dyDescent="0.3">
      <c r="C42" t="str">
        <v>Carta colorata</v>
      </c>
      <c r="D42" t="str">
        <v>Rossi</v>
      </c>
      <c r="E42">
        <v>44771</v>
      </c>
      <c r="F42">
        <v>382.73</v>
      </c>
      <c r="G42">
        <v>2022</v>
      </c>
      <c r="H42" t="str">
        <v>Emilia Romagna</v>
      </c>
      <c r="I42">
        <v>1</v>
      </c>
    </row>
    <row r="43" spans="3:9" x14ac:dyDescent="0.3">
      <c r="C43" t="str">
        <v>Matite</v>
      </c>
      <c r="D43" t="str">
        <v>Verdi</v>
      </c>
      <c r="E43">
        <v>44923</v>
      </c>
      <c r="F43">
        <v>458.64</v>
      </c>
      <c r="G43">
        <v>2022</v>
      </c>
      <c r="H43" t="str">
        <v>Emilia Romagna</v>
      </c>
      <c r="I43">
        <v>1</v>
      </c>
    </row>
    <row r="44" spans="3:9" x14ac:dyDescent="0.3">
      <c r="C44" t="str">
        <v>Matite</v>
      </c>
      <c r="D44" t="str">
        <v>Neri</v>
      </c>
      <c r="E44">
        <v>44755</v>
      </c>
      <c r="F44">
        <v>996.14</v>
      </c>
      <c r="G44">
        <v>2022</v>
      </c>
      <c r="H44" t="str">
        <v>Emilia Romagna</v>
      </c>
      <c r="I44">
        <v>1</v>
      </c>
    </row>
    <row r="45" spans="3:9" x14ac:dyDescent="0.3">
      <c r="C45" t="str">
        <v>Gomme</v>
      </c>
      <c r="D45" t="str">
        <v>Grisi</v>
      </c>
      <c r="E45">
        <v>44918</v>
      </c>
      <c r="F45">
        <v>615.78</v>
      </c>
      <c r="G45">
        <v>2022</v>
      </c>
      <c r="H45" t="str">
        <v>Emilia Romagna</v>
      </c>
      <c r="I45">
        <v>1</v>
      </c>
    </row>
    <row r="46" spans="3:9" x14ac:dyDescent="0.3">
      <c r="C46" t="str">
        <v>Gomme</v>
      </c>
      <c r="D46" t="str">
        <v>Gialli</v>
      </c>
      <c r="E46">
        <v>44915</v>
      </c>
      <c r="F46">
        <v>515.78</v>
      </c>
      <c r="G46">
        <v>2022</v>
      </c>
      <c r="H46" t="str">
        <v>Emilia Romagna</v>
      </c>
      <c r="I46">
        <v>1</v>
      </c>
    </row>
  </sheetData>
  <pageMargins left="0.7" right="0.7" top="0.75" bottom="0.75" header="0.3" footer="0.3"/>
  <extLst>
    <ext xmlns:x14="http://schemas.microsoft.com/office/spreadsheetml/2009/9/main" uri="{05C60535-1F16-4fd2-B633-F4F36F0B64E0}">
      <x14:sparklineGroups xmlns:xm="http://schemas.microsoft.com/office/excel/2006/main">
        <x14:sparklineGroup displayEmptyCellsAs="gap" xr2:uid="{F57C2A0A-C448-40F8-BE62-DBEF6EB4ECA9}">
          <x14:colorSeries rgb="FF376092"/>
          <x14:colorNegative rgb="FFD00000"/>
          <x14:colorAxis rgb="FF000000"/>
          <x14:colorMarkers rgb="FFD00000"/>
          <x14:colorFirst rgb="FFD00000"/>
          <x14:colorLast rgb="FFD00000"/>
          <x14:colorHigh rgb="FFD00000"/>
          <x14:colorLow rgb="FFD00000"/>
          <x14:sparklines>
            <x14:sparkline>
              <xm:f>FilteredTable!U10:W10</xm:f>
              <xm:sqref>Y10</xm:sqref>
            </x14:sparkline>
          </x14:sparklines>
        </x14:sparklineGroup>
        <x14:sparklineGroup displayEmptyCellsAs="gap" xr2:uid="{71EF245A-46A8-46CE-A4F3-FE318C4E0967}">
          <x14:colorSeries rgb="FF376092"/>
          <x14:colorNegative rgb="FFD00000"/>
          <x14:colorAxis rgb="FF000000"/>
          <x14:colorMarkers rgb="FFD00000"/>
          <x14:colorFirst rgb="FFD00000"/>
          <x14:colorLast rgb="FFD00000"/>
          <x14:colorHigh rgb="FFD00000"/>
          <x14:colorLow rgb="FFD00000"/>
          <x14:sparklines>
            <x14:sparkline>
              <xm:f>FilteredTable!U9:W9</xm:f>
              <xm:sqref>Y9</xm:sqref>
            </x14:sparkline>
          </x14:sparklines>
        </x14:sparklineGroup>
        <x14:sparklineGroup displayEmptyCellsAs="gap" xr2:uid="{3477E390-8F3E-4238-A486-82E3456E447D}">
          <x14:colorSeries rgb="FF376092"/>
          <x14:colorNegative rgb="FFD00000"/>
          <x14:colorAxis rgb="FF000000"/>
          <x14:colorMarkers rgb="FFD00000"/>
          <x14:colorFirst rgb="FFD00000"/>
          <x14:colorLast rgb="FFD00000"/>
          <x14:colorHigh rgb="FFD00000"/>
          <x14:colorLow rgb="FFD00000"/>
          <x14:sparklines>
            <x14:sparkline>
              <xm:f>FilteredTable!U8:W8</xm:f>
              <xm:sqref>Y8</xm:sqref>
            </x14:sparkline>
          </x14:sparklines>
        </x14:sparklineGroup>
        <x14:sparklineGroup displayEmptyCellsAs="gap" xr2:uid="{7C70DDFB-4D23-43F4-81DC-C1929032A8C5}">
          <x14:colorSeries rgb="FF376092"/>
          <x14:colorNegative rgb="FFD00000"/>
          <x14:colorAxis rgb="FF000000"/>
          <x14:colorMarkers rgb="FFD00000"/>
          <x14:colorFirst rgb="FFD00000"/>
          <x14:colorLast rgb="FFD00000"/>
          <x14:colorHigh rgb="FFD00000"/>
          <x14:colorLow rgb="FFD00000"/>
          <x14:sparklines>
            <x14:sparkline>
              <xm:f>FilteredTable!U7:W7</xm:f>
              <xm:sqref>Y7</xm:sqref>
            </x14:sparkline>
          </x14:sparklines>
        </x14:sparklineGroup>
        <x14:sparklineGroup displayEmptyCellsAs="gap" xr2:uid="{670701E7-6FB6-49D1-BB51-8587A5B33D73}">
          <x14:colorSeries rgb="FF376092"/>
          <x14:colorNegative rgb="FFD00000"/>
          <x14:colorAxis rgb="FF000000"/>
          <x14:colorMarkers rgb="FFD00000"/>
          <x14:colorFirst rgb="FFD00000"/>
          <x14:colorLast rgb="FFD00000"/>
          <x14:colorHigh rgb="FFD00000"/>
          <x14:colorLow rgb="FFD00000"/>
          <x14:sparklines>
            <x14:sparkline>
              <xm:f>FilteredTable!U6:W6</xm:f>
              <xm:sqref>Y6</xm:sqref>
            </x14:sparkline>
          </x14:sparklines>
        </x14:sparklineGroup>
        <x14:sparklineGroup displayEmptyCellsAs="gap" xr2:uid="{E66FF800-DC39-44DD-BCC1-EF4C8BEF67BD}">
          <x14:colorSeries rgb="FF376092"/>
          <x14:colorNegative rgb="FFD00000"/>
          <x14:colorAxis rgb="FF000000"/>
          <x14:colorMarkers rgb="FFD00000"/>
          <x14:colorFirst rgb="FFD00000"/>
          <x14:colorLast rgb="FFD00000"/>
          <x14:colorHigh rgb="FFD00000"/>
          <x14:colorLow rgb="FFD00000"/>
          <x14:sparklines>
            <x14:sparkline>
              <xm:f>FilteredTable!U5:W5</xm:f>
              <xm:sqref>Y5</xm:sqref>
            </x14:sparkline>
          </x14:sparklines>
        </x14:sparklineGroup>
        <x14:sparklineGroup displayEmptyCellsAs="gap" xr2:uid="{96FADCE9-7B26-4BA2-B457-5A65A93831B5}">
          <x14:colorSeries rgb="FF376092"/>
          <x14:colorNegative rgb="FFD00000"/>
          <x14:colorAxis rgb="FF000000"/>
          <x14:colorMarkers rgb="FFD00000"/>
          <x14:colorFirst rgb="FFD00000"/>
          <x14:colorLast rgb="FFD00000"/>
          <x14:colorHigh rgb="FFD00000"/>
          <x14:colorLow rgb="FFD00000"/>
          <x14:sparklines>
            <x14:sparkline>
              <xm:f>FilteredTable!U5:W5</xm:f>
              <xm:sqref>U13</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EB116-BA2F-482C-AB33-1424C3A7DF9B}">
  <dimension ref="A1:G8"/>
  <sheetViews>
    <sheetView topLeftCell="A2" workbookViewId="0">
      <selection activeCell="G8" sqref="G8"/>
    </sheetView>
  </sheetViews>
  <sheetFormatPr defaultRowHeight="14.4" x14ac:dyDescent="0.3"/>
  <cols>
    <col min="1" max="1" width="15" customWidth="1"/>
  </cols>
  <sheetData>
    <row r="1" spans="1:7" ht="49.8" customHeight="1" x14ac:dyDescent="0.3">
      <c r="A1" t="e" vm="1">
        <v>#VALUE!</v>
      </c>
      <c r="B1" t="s">
        <v>15</v>
      </c>
    </row>
    <row r="2" spans="1:7" ht="49.8" customHeight="1" x14ac:dyDescent="0.3">
      <c r="A2" t="e" vm="2">
        <v>#VALUE!</v>
      </c>
      <c r="B2" t="s">
        <v>13</v>
      </c>
    </row>
    <row r="3" spans="1:7" ht="49.8" customHeight="1" x14ac:dyDescent="0.3">
      <c r="A3" t="e" vm="3">
        <v>#VALUE!</v>
      </c>
      <c r="B3" t="s">
        <v>33</v>
      </c>
    </row>
    <row r="4" spans="1:7" ht="49.8" customHeight="1" x14ac:dyDescent="0.3">
      <c r="A4" t="e" vm="4">
        <v>#VALUE!</v>
      </c>
      <c r="B4" t="s">
        <v>16</v>
      </c>
    </row>
    <row r="5" spans="1:7" ht="49.8" customHeight="1" x14ac:dyDescent="0.3">
      <c r="A5" t="e" vm="5">
        <v>#VALUE!</v>
      </c>
      <c r="B5" t="s">
        <v>14</v>
      </c>
    </row>
    <row r="6" spans="1:7" ht="49.8" customHeight="1" x14ac:dyDescent="0.3">
      <c r="A6" t="e" vm="6">
        <v>#VALUE!</v>
      </c>
      <c r="B6" t="s">
        <v>9</v>
      </c>
    </row>
    <row r="7" spans="1:7" ht="49.8" customHeight="1" x14ac:dyDescent="0.3">
      <c r="A7" t="e" vm="7">
        <v>#VALUE!</v>
      </c>
      <c r="B7" t="s">
        <v>10</v>
      </c>
    </row>
    <row r="8" spans="1:7" ht="40.200000000000003" customHeight="1" x14ac:dyDescent="0.3">
      <c r="E8" t="e" vm="7">
        <v>#VALUE!</v>
      </c>
      <c r="G8" t="e" cm="1" vm="8">
        <f t="array" ref="G8">_xlfn.XLOOKUP(FilteredTable!M4,_xlfn._TRO_TRAILING(pictures!B1:B100),_xlfn._TRO_TRAILING(pictures!A1:A100))</f>
        <v>#VALUE!</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8F10A-F9DF-4B22-852B-19BD1A548EE9}">
  <dimension ref="C4:S19"/>
  <sheetViews>
    <sheetView topLeftCell="B12" zoomScale="166" workbookViewId="0">
      <selection activeCell="C18" sqref="C18"/>
    </sheetView>
  </sheetViews>
  <sheetFormatPr defaultRowHeight="14.4" x14ac:dyDescent="0.3"/>
  <cols>
    <col min="3" max="3" width="14.44140625" bestFit="1" customWidth="1"/>
    <col min="4" max="4" width="12.77734375" bestFit="1" customWidth="1"/>
    <col min="5" max="5" width="10" bestFit="1" customWidth="1"/>
    <col min="9" max="9" width="12" bestFit="1" customWidth="1"/>
    <col min="19" max="19" width="9.109375" bestFit="1" customWidth="1"/>
  </cols>
  <sheetData>
    <row r="4" spans="3:19" x14ac:dyDescent="0.3">
      <c r="C4" t="s">
        <v>34</v>
      </c>
      <c r="D4" s="18">
        <f>SUM(tCancelleria[Importo])</f>
        <v>104536.96000000001</v>
      </c>
      <c r="E4" s="24" t="str">
        <f>C4&amp;": "&amp;TEXT(D4,"[Green]$#,##0_);[Red]($#,##0)")</f>
        <v xml:space="preserve">Fatturato Totale: $104,537 </v>
      </c>
      <c r="I4" s="23">
        <v>31344131</v>
      </c>
    </row>
    <row r="6" spans="3:19" x14ac:dyDescent="0.3">
      <c r="C6" t="s">
        <v>35</v>
      </c>
      <c r="D6">
        <f>COUNTA(_xlfn.UNIQUE(tCancelleria[Articolo]))</f>
        <v>7</v>
      </c>
    </row>
    <row r="8" spans="3:19" x14ac:dyDescent="0.3">
      <c r="C8" t="s">
        <v>36</v>
      </c>
      <c r="D8">
        <f>COUNTA(_xlfn.UNIQUE(tCancelleria[Venditore]))</f>
        <v>7</v>
      </c>
    </row>
    <row r="10" spans="3:19" x14ac:dyDescent="0.3">
      <c r="C10" t="s">
        <v>37</v>
      </c>
      <c r="D10">
        <f>COUNTA(_xlfn.UNIQUE(tCancelleria[Regione]))</f>
        <v>6</v>
      </c>
    </row>
    <row r="11" spans="3:19" x14ac:dyDescent="0.3">
      <c r="G11" s="24" t="str">
        <f>"Vendiamo in " &amp; COUNTA(_xlfn.UNIQUE(tCancelleria[Regione])) &amp; " Regioni"</f>
        <v>Vendiamo in 6 Regioni</v>
      </c>
    </row>
    <row r="12" spans="3:19" x14ac:dyDescent="0.3">
      <c r="C12" t="s">
        <v>38</v>
      </c>
      <c r="D12" t="str" cm="1">
        <f t="array" ref="D12:E12">_xlfn.TAKE(_xlfn.ANCHORARRAY(C13),1)</f>
        <v>Azzurri</v>
      </c>
      <c r="E12" s="22">
        <v>28684.359999999997</v>
      </c>
      <c r="G12" t="s">
        <v>39</v>
      </c>
      <c r="H12" t="str" cm="1">
        <f t="array" ref="H12:I12">_xlfn.TAKE(_xlfn.ANCHORARRAY(G13),1)</f>
        <v>Emilia Romagna</v>
      </c>
      <c r="I12">
        <v>26532.869999999992</v>
      </c>
      <c r="L12" t="s">
        <v>40</v>
      </c>
      <c r="M12" t="str" cm="1">
        <f t="array" ref="M12:N12">_xlfn.TAKE(_xlfn.ANCHORARRAY(L13),1)</f>
        <v>Bianchetti</v>
      </c>
      <c r="N12">
        <v>21620.079999999991</v>
      </c>
    </row>
    <row r="13" spans="3:19" x14ac:dyDescent="0.3">
      <c r="C13" t="str" cm="1">
        <f t="array" ref="C13:D19">_xlfn.GROUPBY(tCancelleria[Venditore],tCancelleria[Importo],_xleta.SUM,,0,-2)</f>
        <v>Azzurri</v>
      </c>
      <c r="D13">
        <v>28684.359999999997</v>
      </c>
      <c r="G13" t="str" cm="1">
        <f t="array" ref="G13:H18">_xlfn.GROUPBY(tCancelleria[Regione],tCancelleria[Importo],_xleta.SUM,,0,-2)</f>
        <v>Emilia Romagna</v>
      </c>
      <c r="H13">
        <v>26532.869999999992</v>
      </c>
      <c r="L13" t="str" cm="1">
        <f t="array" ref="L13:M19">_xlfn.GROUPBY(tCancelleria[Articolo],tCancelleria[Importo],_xleta.SUM,,0,-2)</f>
        <v>Bianchetti</v>
      </c>
      <c r="M13">
        <v>21620.079999999991</v>
      </c>
      <c r="R13" t="s">
        <v>15</v>
      </c>
      <c r="S13" t="e" vm="9">
        <f ca="1">_xlfn.IMAGE("https://www.google.com/url?sa=i&amp;url=https%3A%2F%2Fupobook.uniupo.it%2Fgianluca.fusai&amp;psig=AOvVaw25S7_UfzSMh4HKPRFTIFGM&amp;ust=1761296149503000&amp;source=images&amp;cd=vfe&amp;opi=89978449&amp;ved=0CBEQjRxqFwoTCODbrdf5uZADFQAAAAAdAAAAABAE")</f>
        <v>#VALUE!</v>
      </c>
    </row>
    <row r="14" spans="3:19" x14ac:dyDescent="0.3">
      <c r="C14" t="str">
        <v>Grisi</v>
      </c>
      <c r="D14">
        <v>17645.419999999995</v>
      </c>
      <c r="G14" t="str">
        <v>Lombardia</v>
      </c>
      <c r="H14">
        <v>23925.160000000003</v>
      </c>
      <c r="L14" t="str">
        <v>Penne a sfera</v>
      </c>
      <c r="M14">
        <v>20207.810000000001</v>
      </c>
      <c r="R14" t="s">
        <v>9</v>
      </c>
    </row>
    <row r="15" spans="3:19" x14ac:dyDescent="0.3">
      <c r="C15" t="str">
        <v>Neri</v>
      </c>
      <c r="D15">
        <v>15620.699999999995</v>
      </c>
      <c r="G15" t="str">
        <v>Veneto</v>
      </c>
      <c r="H15">
        <v>20224.620000000003</v>
      </c>
      <c r="L15" t="str">
        <v>Matite</v>
      </c>
      <c r="M15">
        <v>18785.489999999998</v>
      </c>
    </row>
    <row r="16" spans="3:19" x14ac:dyDescent="0.3">
      <c r="C16" t="str">
        <v>Bianchi</v>
      </c>
      <c r="D16">
        <v>15597.219999999998</v>
      </c>
      <c r="G16" t="str">
        <v>Liguria</v>
      </c>
      <c r="H16">
        <v>18094.039999999997</v>
      </c>
      <c r="L16" t="str">
        <v>Gomme</v>
      </c>
      <c r="M16">
        <v>17409.919999999998</v>
      </c>
    </row>
    <row r="17" spans="3:13" x14ac:dyDescent="0.3">
      <c r="C17" t="str">
        <v>Rossi</v>
      </c>
      <c r="D17">
        <v>14013.380000000005</v>
      </c>
      <c r="G17" t="str">
        <v>Piemonte</v>
      </c>
      <c r="H17">
        <v>15040.270000000004</v>
      </c>
      <c r="L17" t="str">
        <v>Evidenziatori</v>
      </c>
      <c r="M17">
        <v>14260.449999999997</v>
      </c>
    </row>
    <row r="18" spans="3:13" x14ac:dyDescent="0.3">
      <c r="C18" t="str">
        <v>Verdi</v>
      </c>
      <c r="D18">
        <v>12460.099999999999</v>
      </c>
      <c r="G18" t="str">
        <v>Lazio</v>
      </c>
      <c r="H18">
        <v>720</v>
      </c>
      <c r="L18" t="str">
        <v>Carta colorata</v>
      </c>
      <c r="M18">
        <v>11533.21</v>
      </c>
    </row>
    <row r="19" spans="3:13" x14ac:dyDescent="0.3">
      <c r="C19" t="str">
        <v>Gialli</v>
      </c>
      <c r="D19">
        <v>515.78</v>
      </c>
      <c r="L19" t="str">
        <v>Graffettatrice</v>
      </c>
      <c r="M19">
        <v>720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06613-A2A2-4F06-8A40-CFA79B99E0C6}">
  <dimension ref="C3:N11"/>
  <sheetViews>
    <sheetView workbookViewId="0">
      <selection activeCell="C4" sqref="C4"/>
    </sheetView>
  </sheetViews>
  <sheetFormatPr defaultRowHeight="14.4" x14ac:dyDescent="0.3"/>
  <cols>
    <col min="4" max="4" width="11.77734375" style="21" bestFit="1" customWidth="1"/>
    <col min="5" max="5" width="8.88671875" style="20"/>
  </cols>
  <sheetData>
    <row r="3" spans="3:14" x14ac:dyDescent="0.3">
      <c r="C3" t="str" cm="1">
        <f t="array" ref="C3:E11">_xlfn.GROUPBY(_xlfn.CHOOSECOLS(tFiltCanc,2),_xlfn.CHOOSECOLS(tFiltCanc,4),_xlfn.HSTACK(_xleta.SUM,_xleta.PERCENTOF),,0,2)</f>
        <v/>
      </c>
      <c r="D3" s="21" t="str">
        <v>SUM</v>
      </c>
      <c r="E3" s="20" t="str">
        <v>PERCENTOF</v>
      </c>
      <c r="H3" t="s">
        <v>31</v>
      </c>
      <c r="M3" t="s">
        <v>32</v>
      </c>
    </row>
    <row r="4" spans="3:14" x14ac:dyDescent="0.3">
      <c r="C4" t="str">
        <v>Venditore</v>
      </c>
      <c r="D4" s="21" t="str">
        <v>Importo</v>
      </c>
      <c r="E4" s="20" t="str">
        <v>Importo</v>
      </c>
      <c r="H4" t="str" cm="1">
        <f t="array" ref="H4:I11">_xlfn.DROP(_xlfn.CHOOSECOLS(_xlfn.ANCHORARRAY(C3),1,2),1)</f>
        <v>Venditore</v>
      </c>
      <c r="I4" t="str">
        <v>Importo</v>
      </c>
      <c r="M4" t="str" cm="1">
        <f t="array" ref="M4:N11">_xlfn.DROP(_xlfn.CHOOSECOLS(_xlfn.ANCHORARRAY(C3),1,3),1)</f>
        <v>Venditore</v>
      </c>
      <c r="N4" t="str">
        <v>Importo</v>
      </c>
    </row>
    <row r="5" spans="3:14" x14ac:dyDescent="0.3">
      <c r="C5" t="str">
        <v>Gialli</v>
      </c>
      <c r="D5" s="21">
        <v>515.78</v>
      </c>
      <c r="E5" s="20">
        <v>2.3678184559278559E-2</v>
      </c>
      <c r="H5" t="str">
        <v>Gialli</v>
      </c>
      <c r="I5">
        <v>515.78</v>
      </c>
      <c r="M5" t="str">
        <v>Gialli</v>
      </c>
      <c r="N5">
        <v>2.3678184559278559E-2</v>
      </c>
    </row>
    <row r="6" spans="3:14" x14ac:dyDescent="0.3">
      <c r="C6" t="str">
        <v>Bianchi</v>
      </c>
      <c r="D6" s="21">
        <v>1275.9899999999998</v>
      </c>
      <c r="E6" s="20">
        <v>5.8577546077385405E-2</v>
      </c>
      <c r="H6" t="str">
        <v>Bianchi</v>
      </c>
      <c r="I6">
        <v>1275.9899999999998</v>
      </c>
      <c r="M6" t="str">
        <v>Bianchi</v>
      </c>
      <c r="N6">
        <v>5.8577546077385405E-2</v>
      </c>
    </row>
    <row r="7" spans="3:14" x14ac:dyDescent="0.3">
      <c r="C7" t="str">
        <v>Rossi</v>
      </c>
      <c r="D7" s="21">
        <v>2234.66</v>
      </c>
      <c r="E7" s="20">
        <v>0.1025877155128881</v>
      </c>
      <c r="H7" t="str">
        <v>Rossi</v>
      </c>
      <c r="I7">
        <v>2234.66</v>
      </c>
      <c r="M7" t="str">
        <v>Rossi</v>
      </c>
      <c r="N7">
        <v>0.1025877155128881</v>
      </c>
    </row>
    <row r="8" spans="3:14" x14ac:dyDescent="0.3">
      <c r="C8" t="str">
        <v>Azzurri</v>
      </c>
      <c r="D8" s="21">
        <v>3513.7300000000005</v>
      </c>
      <c r="E8" s="20">
        <v>0.16130665677512479</v>
      </c>
      <c r="H8" t="str">
        <v>Azzurri</v>
      </c>
      <c r="I8">
        <v>3513.7300000000005</v>
      </c>
      <c r="M8" t="str">
        <v>Azzurri</v>
      </c>
      <c r="N8">
        <v>0.16130665677512479</v>
      </c>
    </row>
    <row r="9" spans="3:14" x14ac:dyDescent="0.3">
      <c r="C9" t="str">
        <v>Verdi</v>
      </c>
      <c r="D9" s="21">
        <v>3560.43</v>
      </c>
      <c r="E9" s="20">
        <v>0.16345053831166809</v>
      </c>
      <c r="H9" t="str">
        <v>Verdi</v>
      </c>
      <c r="I9">
        <v>3560.43</v>
      </c>
      <c r="M9" t="str">
        <v>Verdi</v>
      </c>
      <c r="N9">
        <v>0.16345053831166809</v>
      </c>
    </row>
    <row r="10" spans="3:14" x14ac:dyDescent="0.3">
      <c r="C10" t="str">
        <v>Neri</v>
      </c>
      <c r="D10" s="21">
        <v>3654.17</v>
      </c>
      <c r="E10" s="20">
        <v>0.1677539099441214</v>
      </c>
      <c r="H10" t="str">
        <v>Neri</v>
      </c>
      <c r="I10">
        <v>3654.17</v>
      </c>
      <c r="M10" t="str">
        <v>Neri</v>
      </c>
      <c r="N10">
        <v>0.1677539099441214</v>
      </c>
    </row>
    <row r="11" spans="3:14" x14ac:dyDescent="0.3">
      <c r="C11" t="str">
        <v>Grisi</v>
      </c>
      <c r="D11" s="21">
        <v>7028.16</v>
      </c>
      <c r="E11" s="20">
        <v>0.32264544881953389</v>
      </c>
      <c r="H11" t="str">
        <v>Grisi</v>
      </c>
      <c r="I11">
        <v>7028.16</v>
      </c>
      <c r="M11" t="str">
        <v>Grisi</v>
      </c>
      <c r="N11">
        <v>0.32264544881953389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C8909-3E62-41B5-8F62-CDFA98BD9F0F}">
  <dimension ref="C3:N9"/>
  <sheetViews>
    <sheetView workbookViewId="0">
      <selection activeCell="H4" sqref="H4:I9"/>
    </sheetView>
  </sheetViews>
  <sheetFormatPr defaultRowHeight="14.4" x14ac:dyDescent="0.3"/>
  <cols>
    <col min="4" max="4" width="11.77734375" style="21" bestFit="1" customWidth="1"/>
    <col min="5" max="5" width="8.88671875" style="20"/>
    <col min="9" max="9" width="11.77734375" style="21" bestFit="1" customWidth="1"/>
  </cols>
  <sheetData>
    <row r="3" spans="3:14" x14ac:dyDescent="0.3">
      <c r="C3" t="str" cm="1">
        <f t="array" ref="C3:E9">_xlfn.GROUPBY(_xlfn.CHOOSECOLS(tFiltCanc,6),_xlfn.CHOOSECOLS(tFiltCanc,4),_xlfn.HSTACK(_xleta.SUM,_xleta.PERCENTOF),,0,2)</f>
        <v/>
      </c>
      <c r="D3" s="21" t="str">
        <v>SUM</v>
      </c>
      <c r="E3" s="20" t="str">
        <v>PERCENTOF</v>
      </c>
      <c r="H3" t="s">
        <v>31</v>
      </c>
      <c r="M3" t="s">
        <v>32</v>
      </c>
    </row>
    <row r="4" spans="3:14" x14ac:dyDescent="0.3">
      <c r="C4" t="str">
        <v>Regione</v>
      </c>
      <c r="D4" s="21" t="str">
        <v>Importo</v>
      </c>
      <c r="E4" s="20" t="str">
        <v>Importo</v>
      </c>
      <c r="H4" t="str" cm="1">
        <f t="array" ref="H4:I9">_xlfn.DROP(_xlfn.CHOOSECOLS(_xlfn.ANCHORARRAY(C3),1,2),1)</f>
        <v>Regione</v>
      </c>
      <c r="I4" s="21" t="str">
        <v>Importo</v>
      </c>
      <c r="M4" t="str" cm="1">
        <f t="array" ref="M4:N9">_xlfn.DROP(_xlfn.CHOOSECOLS(_xlfn.ANCHORARRAY(C3),1,3),1)</f>
        <v>Regione</v>
      </c>
      <c r="N4" t="str">
        <v>Importo</v>
      </c>
    </row>
    <row r="5" spans="3:14" x14ac:dyDescent="0.3">
      <c r="C5" t="str">
        <v>Veneto</v>
      </c>
      <c r="D5" s="21">
        <v>1807.5500000000002</v>
      </c>
      <c r="E5" s="20">
        <v>8.2980151421388898E-2</v>
      </c>
      <c r="H5" t="str">
        <v>Veneto</v>
      </c>
      <c r="I5" s="21">
        <v>1807.5500000000002</v>
      </c>
      <c r="M5" t="str">
        <v>Veneto</v>
      </c>
      <c r="N5">
        <v>8.2980151421388898E-2</v>
      </c>
    </row>
    <row r="6" spans="3:14" x14ac:dyDescent="0.3">
      <c r="C6" t="str">
        <v>Lombardia</v>
      </c>
      <c r="D6" s="21">
        <v>3640.57</v>
      </c>
      <c r="E6" s="20">
        <v>0.16712956756945355</v>
      </c>
      <c r="H6" t="str">
        <v>Lombardia</v>
      </c>
      <c r="I6" s="21">
        <v>3640.57</v>
      </c>
      <c r="M6" t="str">
        <v>Lombardia</v>
      </c>
      <c r="N6">
        <v>0.16712956756945355</v>
      </c>
    </row>
    <row r="7" spans="3:14" x14ac:dyDescent="0.3">
      <c r="C7" t="str">
        <v>Piemonte</v>
      </c>
      <c r="D7" s="21">
        <v>4685.5999999999995</v>
      </c>
      <c r="E7" s="20">
        <v>0.21510431108409711</v>
      </c>
      <c r="H7" t="str">
        <v>Piemonte</v>
      </c>
      <c r="I7" s="21">
        <v>4685.5999999999995</v>
      </c>
      <c r="M7" t="str">
        <v>Piemonte</v>
      </c>
      <c r="N7">
        <v>0.21510431108409711</v>
      </c>
    </row>
    <row r="8" spans="3:14" x14ac:dyDescent="0.3">
      <c r="C8" t="str">
        <v>Emilia Romagna</v>
      </c>
      <c r="D8" s="21">
        <v>4848.9299999999994</v>
      </c>
      <c r="E8" s="20">
        <v>0.2226023875586928</v>
      </c>
      <c r="H8" t="str">
        <v>Emilia Romagna</v>
      </c>
      <c r="I8" s="21">
        <v>4848.9299999999994</v>
      </c>
      <c r="M8" t="str">
        <v>Emilia Romagna</v>
      </c>
      <c r="N8">
        <v>0.2226023875586928</v>
      </c>
    </row>
    <row r="9" spans="3:14" x14ac:dyDescent="0.3">
      <c r="C9" t="str">
        <v>Liguria</v>
      </c>
      <c r="D9" s="21">
        <v>6800.27</v>
      </c>
      <c r="E9" s="20">
        <v>0.3121835823663679</v>
      </c>
      <c r="H9" t="str">
        <v>Liguria</v>
      </c>
      <c r="I9" s="21">
        <v>6800.27</v>
      </c>
      <c r="M9" t="str">
        <v>Liguria</v>
      </c>
      <c r="N9">
        <v>0.3121835823663679</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Sheet2</vt:lpstr>
      <vt:lpstr>Sheet3</vt:lpstr>
      <vt:lpstr>22-24</vt:lpstr>
      <vt:lpstr>Sheet5</vt:lpstr>
      <vt:lpstr>FilteredTable</vt:lpstr>
      <vt:lpstr>pictures</vt:lpstr>
      <vt:lpstr>KPI</vt:lpstr>
      <vt:lpstr>SalesbySeller</vt:lpstr>
      <vt:lpstr>SalesbyRegion</vt:lpstr>
      <vt:lpstr>SalesbyItem</vt:lpstr>
      <vt:lpstr>Dashboard</vt:lpstr>
      <vt:lpstr>Sheet7</vt:lpstr>
      <vt:lpstr>Analisi</vt:lpstr>
      <vt:lpstr>'22-24'!Criteria</vt:lpstr>
      <vt:lpstr>'22-24'!Extract</vt:lpstr>
      <vt:lpstr>myDashboard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2025-03-28T12:18:24Z</dcterms:created>
  <dcterms:modified xsi:type="dcterms:W3CDTF">2025-10-30T09:44:01Z</dcterms:modified>
</cp:coreProperties>
</file>